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ตั้งค่า" sheetId="1" state="visible" r:id="rId1"/>
    <sheet xmlns:r="http://schemas.openxmlformats.org/officeDocument/2006/relationships" name="ทำเนียบพนักงาน" sheetId="2" state="visible" r:id="rId2"/>
    <sheet xmlns:r="http://schemas.openxmlformats.org/officeDocument/2006/relationships" name="ลงเวลา" sheetId="3" state="visible" r:id="rId3"/>
    <sheet xmlns:r="http://schemas.openxmlformats.org/officeDocument/2006/relationships" name="สรุปรายเดือน" sheetId="4" state="visible" r:id="rId4"/>
    <sheet xmlns:r="http://schemas.openxmlformats.org/officeDocument/2006/relationships" name="คำนวณเงินเดือน" sheetId="5" state="visible" r:id="rId5"/>
    <sheet xmlns:r="http://schemas.openxmlformats.org/officeDocument/2006/relationships" name="สลิปเงินเดือน" sheetId="6" state="visible" r:id="rId6"/>
  </sheets>
  <definedNames>
    <definedName name="workdays_per_month">ตั้งค่า!$B$6</definedName>
    <definedName name="hours_per_day">ตั้งค่า!$B$7</definedName>
    <definedName name="ot_weekday_rate">ตั้งค่า!$B$8</definedName>
    <definedName name="ot_holiday_rate">ตั้งค่า!$B$9</definedName>
    <definedName name="sso_base_cap">ตั้งค่า!$B$10</definedName>
    <definedName name="sso_rate_employee">ตั้งค่า!$B$11</definedName>
    <definedName name="sso_rate_employer">ตั้งค่า!$B$12</definedName>
    <definedName name="sso_max_contrib">ตั้งค่า!$B$13</definedName>
    <definedName name="company_name">ตั้งค่า!$B$4</definedName>
    <definedName name="pay_month">ตั้งค่า!$B$5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hh:mm"/>
    <numFmt numFmtId="165" formatCode="0.0"/>
  </numFmts>
  <fonts count="11">
    <font>
      <name val="Calibri"/>
      <family val="2"/>
      <color theme="1"/>
      <sz val="11"/>
      <scheme val="minor"/>
    </font>
    <font>
      <b val="1"/>
      <color rgb="002E5266"/>
      <sz val="14"/>
    </font>
    <font>
      <b val="1"/>
      <color rgb="00FFFFFF"/>
      <sz val="11"/>
    </font>
    <font>
      <b val="1"/>
      <color rgb="002E5266"/>
    </font>
    <font>
      <i val="1"/>
      <color rgb="006C757D"/>
      <sz val="10"/>
    </font>
    <font>
      <b val="1"/>
    </font>
    <font>
      <b val="1"/>
      <color rgb="002E5266"/>
      <sz val="16"/>
    </font>
    <font>
      <b val="1"/>
      <color rgb="002A6F97"/>
      <sz val="13"/>
    </font>
    <font>
      <i val="1"/>
      <color rgb="006C757D"/>
    </font>
    <font>
      <b val="1"/>
      <sz val="12"/>
    </font>
    <font>
      <b val="1"/>
      <color rgb="00FFFFFF"/>
      <sz val="13"/>
    </font>
  </fonts>
  <fills count="7">
    <fill>
      <patternFill/>
    </fill>
    <fill>
      <patternFill patternType="gray125"/>
    </fill>
    <fill>
      <patternFill patternType="solid">
        <fgColor rgb="002E5266"/>
      </patternFill>
    </fill>
    <fill>
      <patternFill patternType="solid">
        <fgColor rgb="00E8EEF2"/>
      </patternFill>
    </fill>
    <fill>
      <patternFill patternType="solid">
        <fgColor rgb="00F0E6D6"/>
      </patternFill>
    </fill>
    <fill>
      <patternFill patternType="solid">
        <fgColor rgb="00FFF3CD"/>
      </patternFill>
    </fill>
    <fill>
      <patternFill patternType="solid">
        <fgColor rgb="002A6F97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3" fontId="0" fillId="0" borderId="1" applyAlignment="1" pivotButton="0" quotePrefix="0" xfId="0">
      <alignment horizontal="right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4" fontId="0" fillId="0" borderId="1" applyAlignment="1" pivotButton="0" quotePrefix="0" xfId="0">
      <alignment horizontal="right" vertical="center" wrapText="1"/>
    </xf>
    <xf numFmtId="4" fontId="0" fillId="3" borderId="1" applyAlignment="1" pivotButton="0" quotePrefix="0" xfId="0">
      <alignment horizontal="right" vertical="center" wrapText="1"/>
    </xf>
    <xf numFmtId="4" fontId="5" fillId="4" borderId="1" applyAlignment="1" pivotButton="0" quotePrefix="0" xfId="0">
      <alignment horizontal="right" vertical="center" wrapText="1"/>
    </xf>
    <xf numFmtId="0" fontId="5" fillId="4" borderId="1" pivotButton="0" quotePrefix="0" xfId="0"/>
    <xf numFmtId="0" fontId="0" fillId="0" borderId="1" pivotButton="0" quotePrefix="0" xfId="0"/>
    <xf numFmtId="4" fontId="5" fillId="4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center" wrapText="1"/>
    </xf>
    <xf numFmtId="0" fontId="10" fillId="2" borderId="1" applyAlignment="1" pivotButton="0" quotePrefix="0" xfId="0">
      <alignment horizontal="left" vertical="center" wrapText="1"/>
    </xf>
    <xf numFmtId="4" fontId="10" fillId="2" borderId="1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50" customWidth="1" min="3" max="3"/>
  </cols>
  <sheetData>
    <row r="1" ht="32" customHeight="1">
      <c r="A1" s="1" t="inlineStr">
        <is>
          <t>ตั้งค่า — Settings (gethr.co payroll workbook)</t>
        </is>
      </c>
    </row>
    <row r="3" ht="36" customHeight="1">
      <c r="A3" s="2" t="inlineStr">
        <is>
          <t>พารามิเตอร์</t>
        </is>
      </c>
      <c r="B3" s="2" t="inlineStr">
        <is>
          <t>ค่า</t>
        </is>
      </c>
      <c r="C3" s="2" t="inlineStr">
        <is>
          <t>หมายเหตุ</t>
        </is>
      </c>
    </row>
    <row r="4" ht="24" customHeight="1">
      <c r="A4" s="3" t="inlineStr">
        <is>
          <t>ชื่อบริษัท</t>
        </is>
      </c>
      <c r="B4" s="4" t="inlineStr">
        <is>
          <t>บริษัท ตัวอย่าง จำกัด</t>
        </is>
      </c>
      <c r="C4" s="5" t="inlineStr">
        <is>
          <t>เปลี่ยนเป็นชื่อบริษัทของคุณ</t>
        </is>
      </c>
    </row>
    <row r="5" ht="24" customHeight="1">
      <c r="A5" s="3" t="inlineStr">
        <is>
          <t>เดือนที่จ่าย (YYYY-MM)</t>
        </is>
      </c>
      <c r="B5" s="4" t="inlineStr">
        <is>
          <t>2026-05</t>
        </is>
      </c>
      <c r="C5" s="5" t="inlineStr">
        <is>
          <t>เปลี่ยนทุกเดือน</t>
        </is>
      </c>
    </row>
    <row r="6" ht="24" customHeight="1">
      <c r="A6" s="3" t="inlineStr">
        <is>
          <t>จำนวนวันทำงาน/เดือน</t>
        </is>
      </c>
      <c r="B6" s="4" t="n">
        <v>26</v>
      </c>
      <c r="C6" s="5" t="inlineStr">
        <is>
          <t>ใช้คำนวณค่าจ้างรายวัน (เงินเดือน ÷ วันทำงาน/เดือน)</t>
        </is>
      </c>
    </row>
    <row r="7" ht="24" customHeight="1">
      <c r="A7" s="3" t="inlineStr">
        <is>
          <t>จำนวนชั่วโมงทำงาน/วัน</t>
        </is>
      </c>
      <c r="B7" s="4" t="n">
        <v>8</v>
      </c>
      <c r="C7" s="5" t="inlineStr">
        <is>
          <t>ใช้คำนวณค่าจ้างรายชั่วโมง</t>
        </is>
      </c>
    </row>
    <row r="8" ht="24" customHeight="1">
      <c r="A8" s="3" t="inlineStr">
        <is>
          <t>อัตรา OT วันธรรมดา</t>
        </is>
      </c>
      <c r="B8" s="6" t="n">
        <v>1.5</v>
      </c>
      <c r="C8" s="5" t="inlineStr">
        <is>
          <t>1.5 เท่าของค่าจ้างรายชั่วโมง</t>
        </is>
      </c>
    </row>
    <row r="9" ht="24" customHeight="1">
      <c r="A9" s="3" t="inlineStr">
        <is>
          <t>อัตรา OT วันหยุด</t>
        </is>
      </c>
      <c r="B9" s="7" t="n">
        <v>3</v>
      </c>
      <c r="C9" s="5" t="inlineStr">
        <is>
          <t>3 เท่าของค่าจ้างรายชั่วโมง</t>
        </is>
      </c>
    </row>
    <row r="10" ht="24" customHeight="1">
      <c r="A10" s="3" t="inlineStr">
        <is>
          <t>เพดานฐานประกันสังคม (บาท)</t>
        </is>
      </c>
      <c r="B10" s="7" t="n">
        <v>15000</v>
      </c>
      <c r="C10" s="5" t="inlineStr">
        <is>
          <t>เงินเดือนสูงสุดที่ใช้คำนวณ ปกส = ฿15,000</t>
        </is>
      </c>
    </row>
    <row r="11" ht="24" customHeight="1">
      <c r="A11" s="3" t="inlineStr">
        <is>
          <t>อัตราประกันสังคม (พนักงาน)</t>
        </is>
      </c>
      <c r="B11" s="6" t="n">
        <v>0.05</v>
      </c>
      <c r="C11" s="5" t="inlineStr">
        <is>
          <t>5% หักจากพนักงาน</t>
        </is>
      </c>
    </row>
    <row r="12" ht="24" customHeight="1">
      <c r="A12" s="3" t="inlineStr">
        <is>
          <t>อัตราประกันสังคม (นายจ้าง)</t>
        </is>
      </c>
      <c r="B12" s="4" t="n">
        <v>0.05</v>
      </c>
      <c r="C12" s="5" t="inlineStr">
        <is>
          <t>5% บริษัทสมทบ (ไม่หักจากพนักงาน)</t>
        </is>
      </c>
    </row>
    <row r="13" ht="24" customHeight="1">
      <c r="A13" s="3" t="inlineStr">
        <is>
          <t>เงินสมทบสูงสุด (บาท/เดือน)</t>
        </is>
      </c>
      <c r="B13" s="4" t="n">
        <v>750</v>
      </c>
      <c r="C13" s="5" t="inlineStr">
        <is>
          <t>เพดาน = 15,000 × 5% = ฿750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0" customWidth="1" min="4" max="4"/>
    <col width="24" customWidth="1" min="5" max="5"/>
    <col width="16" customWidth="1" min="6" max="6"/>
    <col width="16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32" customHeight="1">
      <c r="A1" s="1" t="inlineStr">
        <is>
          <t>ทำเนียบพนักงาน — Employee Master</t>
        </is>
      </c>
    </row>
    <row r="3" ht="36" customHeight="1">
      <c r="A3" s="2" t="inlineStr">
        <is>
          <t>รหัสพนักงาน</t>
        </is>
      </c>
      <c r="B3" s="2" t="inlineStr">
        <is>
          <t>ชื่อ-นามสกุล</t>
        </is>
      </c>
      <c r="C3" s="2" t="inlineStr">
        <is>
          <t>เลขบัตรประชาชน</t>
        </is>
      </c>
      <c r="D3" s="2" t="inlineStr">
        <is>
          <t>เลขประกันสังคม</t>
        </is>
      </c>
      <c r="E3" s="2" t="inlineStr">
        <is>
          <t>ตำแหน่ง</t>
        </is>
      </c>
      <c r="F3" s="2" t="inlineStr">
        <is>
          <t>แผนก</t>
        </is>
      </c>
      <c r="G3" s="2" t="inlineStr">
        <is>
          <t>เงินเดือนพื้นฐาน</t>
        </is>
      </c>
      <c r="H3" s="2" t="inlineStr">
        <is>
          <t>ค่าตำแหน่ง</t>
        </is>
      </c>
      <c r="I3" s="2" t="inlineStr">
        <is>
          <t>ค่าครองชีพ</t>
        </is>
      </c>
      <c r="J3" s="2" t="inlineStr">
        <is>
          <t>ค่าเดินทาง</t>
        </is>
      </c>
      <c r="K3" s="2" t="inlineStr">
        <is>
          <t>วันเริ่มงาน</t>
        </is>
      </c>
    </row>
    <row r="4" ht="22" customHeight="1">
      <c r="A4" s="8" t="inlineStr">
        <is>
          <t>EMP-001</t>
        </is>
      </c>
      <c r="B4" s="8" t="inlineStr">
        <is>
          <t>สมชาย ใจดี</t>
        </is>
      </c>
      <c r="C4" s="8" t="inlineStr">
        <is>
          <t>1-1001-00001-11-1</t>
        </is>
      </c>
      <c r="D4" s="8" t="inlineStr">
        <is>
          <t>1-1001-00001-1</t>
        </is>
      </c>
      <c r="E4" s="8" t="inlineStr">
        <is>
          <t>Operations Supervisor</t>
        </is>
      </c>
      <c r="F4" s="8" t="inlineStr">
        <is>
          <t>Operations</t>
        </is>
      </c>
      <c r="G4" s="9" t="n">
        <v>28000</v>
      </c>
      <c r="H4" s="9" t="n">
        <v>3000</v>
      </c>
      <c r="I4" s="9" t="n">
        <v>1500</v>
      </c>
      <c r="J4" s="9" t="n">
        <v>1500</v>
      </c>
      <c r="K4" s="8" t="inlineStr">
        <is>
          <t>2019-03-04</t>
        </is>
      </c>
    </row>
    <row r="5" ht="22" customHeight="1">
      <c r="A5" s="8" t="inlineStr">
        <is>
          <t>EMP-002</t>
        </is>
      </c>
      <c r="B5" s="8" t="inlineStr">
        <is>
          <t>อรอุมา รัตนชัย</t>
        </is>
      </c>
      <c r="C5" s="8" t="inlineStr">
        <is>
          <t>1-1002-00002-12-2</t>
        </is>
      </c>
      <c r="D5" s="8" t="inlineStr">
        <is>
          <t>1-1002-00002-2</t>
        </is>
      </c>
      <c r="E5" s="8" t="inlineStr">
        <is>
          <t>Finance Manager</t>
        </is>
      </c>
      <c r="F5" s="8" t="inlineStr">
        <is>
          <t>Finance</t>
        </is>
      </c>
      <c r="G5" s="9" t="n">
        <v>45000</v>
      </c>
      <c r="H5" s="9" t="n">
        <v>5000</v>
      </c>
      <c r="I5" s="9" t="n">
        <v>1500</v>
      </c>
      <c r="J5" s="9" t="n">
        <v>2000</v>
      </c>
      <c r="K5" s="8" t="inlineStr">
        <is>
          <t>2016-08-15</t>
        </is>
      </c>
    </row>
    <row r="6" ht="22" customHeight="1">
      <c r="A6" s="8" t="inlineStr">
        <is>
          <t>EMP-003</t>
        </is>
      </c>
      <c r="B6" s="8" t="inlineStr">
        <is>
          <t>ธีรพล กิจเจริญ</t>
        </is>
      </c>
      <c r="C6" s="8" t="inlineStr">
        <is>
          <t>1-1003-00003-13-3</t>
        </is>
      </c>
      <c r="D6" s="8" t="inlineStr">
        <is>
          <t>1-1003-00003-3</t>
        </is>
      </c>
      <c r="E6" s="8" t="inlineStr">
        <is>
          <t>Senior Engineer</t>
        </is>
      </c>
      <c r="F6" s="8" t="inlineStr">
        <is>
          <t>Engineering</t>
        </is>
      </c>
      <c r="G6" s="9" t="n">
        <v>35000</v>
      </c>
      <c r="H6" s="9" t="n">
        <v>4000</v>
      </c>
      <c r="I6" s="9" t="n">
        <v>1500</v>
      </c>
      <c r="J6" s="9" t="n">
        <v>2000</v>
      </c>
      <c r="K6" s="8" t="inlineStr">
        <is>
          <t>2020-01-13</t>
        </is>
      </c>
    </row>
    <row r="7" ht="22" customHeight="1">
      <c r="A7" s="8" t="inlineStr">
        <is>
          <t>EMP-004</t>
        </is>
      </c>
      <c r="B7" s="8" t="inlineStr">
        <is>
          <t>ภัทรา สุขสมบัติ</t>
        </is>
      </c>
      <c r="C7" s="8" t="inlineStr">
        <is>
          <t>1-1004-00004-14-4</t>
        </is>
      </c>
      <c r="D7" s="8" t="inlineStr">
        <is>
          <t>1-1004-00004-4</t>
        </is>
      </c>
      <c r="E7" s="8" t="inlineStr">
        <is>
          <t>HRBP</t>
        </is>
      </c>
      <c r="F7" s="8" t="inlineStr">
        <is>
          <t>HR</t>
        </is>
      </c>
      <c r="G7" s="9" t="n">
        <v>32000</v>
      </c>
      <c r="H7" s="9" t="n">
        <v>3000</v>
      </c>
      <c r="I7" s="9" t="n">
        <v>1500</v>
      </c>
      <c r="J7" s="9" t="n">
        <v>1500</v>
      </c>
      <c r="K7" s="8" t="inlineStr">
        <is>
          <t>2021-06-01</t>
        </is>
      </c>
    </row>
    <row r="8" ht="22" customHeight="1">
      <c r="A8" s="8" t="inlineStr">
        <is>
          <t>EMP-005</t>
        </is>
      </c>
      <c r="B8" s="8" t="inlineStr">
        <is>
          <t>วิชัย ตั้งมั่น</t>
        </is>
      </c>
      <c r="C8" s="8" t="inlineStr">
        <is>
          <t>1-1005-00005-15-5</t>
        </is>
      </c>
      <c r="D8" s="8" t="inlineStr">
        <is>
          <t>1-1005-00005-5</t>
        </is>
      </c>
      <c r="E8" s="8" t="inlineStr">
        <is>
          <t>Sales Executive</t>
        </is>
      </c>
      <c r="F8" s="8" t="inlineStr">
        <is>
          <t>Sales</t>
        </is>
      </c>
      <c r="G8" s="9" t="n">
        <v>22000</v>
      </c>
      <c r="H8" s="9" t="n">
        <v>2000</v>
      </c>
      <c r="I8" s="9" t="n">
        <v>1500</v>
      </c>
      <c r="J8" s="9" t="n">
        <v>2500</v>
      </c>
      <c r="K8" s="8" t="inlineStr">
        <is>
          <t>2022-02-14</t>
        </is>
      </c>
    </row>
    <row r="9" ht="22" customHeight="1">
      <c r="A9" s="8" t="inlineStr">
        <is>
          <t>EMP-006</t>
        </is>
      </c>
      <c r="B9" s="8" t="inlineStr">
        <is>
          <t>ปรีชา ทองดี</t>
        </is>
      </c>
      <c r="C9" s="8" t="inlineStr">
        <is>
          <t>1-1006-00006-16-6</t>
        </is>
      </c>
      <c r="D9" s="8" t="inlineStr">
        <is>
          <t>1-1006-00006-6</t>
        </is>
      </c>
      <c r="E9" s="8" t="inlineStr">
        <is>
          <t>Operations Officer</t>
        </is>
      </c>
      <c r="F9" s="8" t="inlineStr">
        <is>
          <t>Operations</t>
        </is>
      </c>
      <c r="G9" s="9" t="n">
        <v>18000</v>
      </c>
      <c r="H9" s="9" t="n">
        <v>1500</v>
      </c>
      <c r="I9" s="9" t="n">
        <v>1500</v>
      </c>
      <c r="J9" s="9" t="n">
        <v>1500</v>
      </c>
      <c r="K9" s="8" t="inlineStr">
        <is>
          <t>2018-04-22</t>
        </is>
      </c>
    </row>
    <row r="10" ht="22" customHeight="1">
      <c r="A10" s="8" t="inlineStr">
        <is>
          <t>EMP-007</t>
        </is>
      </c>
      <c r="B10" s="8" t="inlineStr">
        <is>
          <t>ศิริพร แสงเพชร</t>
        </is>
      </c>
      <c r="C10" s="8" t="inlineStr">
        <is>
          <t>1-1007-00007-17-7</t>
        </is>
      </c>
      <c r="D10" s="8" t="inlineStr">
        <is>
          <t>1-1007-00007-7</t>
        </is>
      </c>
      <c r="E10" s="8" t="inlineStr">
        <is>
          <t>Operations Officer</t>
        </is>
      </c>
      <c r="F10" s="8" t="inlineStr">
        <is>
          <t>Operations</t>
        </is>
      </c>
      <c r="G10" s="9" t="n">
        <v>16000</v>
      </c>
      <c r="H10" s="9" t="n">
        <v>1500</v>
      </c>
      <c r="I10" s="9" t="n">
        <v>1500</v>
      </c>
      <c r="J10" s="9" t="n">
        <v>1500</v>
      </c>
      <c r="K10" s="8" t="inlineStr">
        <is>
          <t>2025-03-17</t>
        </is>
      </c>
    </row>
    <row r="11" ht="22" customHeight="1">
      <c r="A11" s="8" t="inlineStr">
        <is>
          <t>EMP-008</t>
        </is>
      </c>
      <c r="B11" s="8" t="inlineStr">
        <is>
          <t>จิราภรณ์ มงคล</t>
        </is>
      </c>
      <c r="C11" s="8" t="inlineStr">
        <is>
          <t>1-1008-00008-18-8</t>
        </is>
      </c>
      <c r="D11" s="8" t="inlineStr">
        <is>
          <t>1-1008-00008-8</t>
        </is>
      </c>
      <c r="E11" s="8" t="inlineStr">
        <is>
          <t>Marketing Lead</t>
        </is>
      </c>
      <c r="F11" s="8" t="inlineStr">
        <is>
          <t>Marketing</t>
        </is>
      </c>
      <c r="G11" s="9" t="n">
        <v>38000</v>
      </c>
      <c r="H11" s="9" t="n">
        <v>4000</v>
      </c>
      <c r="I11" s="9" t="n">
        <v>1500</v>
      </c>
      <c r="J11" s="9" t="n">
        <v>1500</v>
      </c>
      <c r="K11" s="8" t="inlineStr">
        <is>
          <t>2021-11-08</t>
        </is>
      </c>
    </row>
  </sheetData>
  <mergeCells count="1"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22" customWidth="1" min="3" max="3"/>
    <col width="11" customWidth="1" min="4" max="4"/>
    <col width="11" customWidth="1" min="5" max="5"/>
    <col width="14" customWidth="1" min="6" max="6"/>
    <col width="14" customWidth="1" min="7" max="7"/>
    <col width="14" customWidth="1" min="8" max="8"/>
    <col width="11" customWidth="1" min="9" max="9"/>
    <col width="28" customWidth="1" min="10" max="10"/>
  </cols>
  <sheetData>
    <row r="1" ht="32" customHeight="1">
      <c r="A1" s="1" t="inlineStr">
        <is>
          <t>ลงเวลา — Daily Timesheet (กรอกข้อมูลรายวัน หักพักกลางวัน 1 ชม.)</t>
        </is>
      </c>
    </row>
    <row r="3" ht="36" customHeight="1">
      <c r="A3" s="2" t="inlineStr">
        <is>
          <t>วันที่</t>
        </is>
      </c>
      <c r="B3" s="2" t="inlineStr">
        <is>
          <t>รหัสพนักงาน</t>
        </is>
      </c>
      <c r="C3" s="2" t="inlineStr">
        <is>
          <t>ชื่อ (auto)</t>
        </is>
      </c>
      <c r="D3" s="2" t="inlineStr">
        <is>
          <t>เวลาเข้า</t>
        </is>
      </c>
      <c r="E3" s="2" t="inlineStr">
        <is>
          <t>เวลาออก</t>
        </is>
      </c>
      <c r="F3" s="2" t="inlineStr">
        <is>
          <t>ชม.ทำงาน (auto)</t>
        </is>
      </c>
      <c r="G3" s="2" t="inlineStr">
        <is>
          <t>OT 1.5x (ชม.)</t>
        </is>
      </c>
      <c r="H3" s="2" t="inlineStr">
        <is>
          <t>OT 3x (ชม.)</t>
        </is>
      </c>
      <c r="I3" s="2" t="inlineStr">
        <is>
          <t>สถานะ</t>
        </is>
      </c>
      <c r="J3" s="2" t="inlineStr">
        <is>
          <t>หมายเหตุ</t>
        </is>
      </c>
    </row>
    <row r="4" ht="22" customHeight="1">
      <c r="A4" s="4" t="inlineStr">
        <is>
          <t>2026-05-04</t>
        </is>
      </c>
      <c r="B4" s="4" t="inlineStr">
        <is>
          <t>EMP-001</t>
        </is>
      </c>
      <c r="C4" s="4">
        <f>IFERROR(VLOOKUP(B4,ทำเนียบพนักงาน!$A$4:$B$11,2,FALSE),"")</f>
        <v/>
      </c>
      <c r="D4" s="10" t="inlineStr">
        <is>
          <t>08:00</t>
        </is>
      </c>
      <c r="E4" s="10" t="inlineStr">
        <is>
          <t>17:00</t>
        </is>
      </c>
      <c r="F4" s="11">
        <f>IF(AND(D4&lt;&gt;"",E4&lt;&gt;""),(E4-D4-TIME(1,0,0))*24,0)</f>
        <v/>
      </c>
      <c r="G4" s="4" t="n">
        <v>0</v>
      </c>
      <c r="H4" s="4" t="n">
        <v>0</v>
      </c>
      <c r="I4" s="4" t="inlineStr">
        <is>
          <t>ปกติ</t>
        </is>
      </c>
      <c r="J4" s="8" t="inlineStr"/>
    </row>
    <row r="5" ht="22" customHeight="1">
      <c r="A5" s="4" t="inlineStr">
        <is>
          <t>2026-05-05</t>
        </is>
      </c>
      <c r="B5" s="4" t="inlineStr">
        <is>
          <t>EMP-001</t>
        </is>
      </c>
      <c r="C5" s="4">
        <f>IFERROR(VLOOKUP(B5,ทำเนียบพนักงาน!$A$4:$B$11,2,FALSE),"")</f>
        <v/>
      </c>
      <c r="D5" s="10" t="inlineStr">
        <is>
          <t>08:00</t>
        </is>
      </c>
      <c r="E5" s="10" t="inlineStr">
        <is>
          <t>19:00</t>
        </is>
      </c>
      <c r="F5" s="11">
        <f>IF(AND(D5&lt;&gt;"",E5&lt;&gt;""),(E5-D5-TIME(1,0,0))*24,0)</f>
        <v/>
      </c>
      <c r="G5" s="4" t="n">
        <v>2</v>
      </c>
      <c r="H5" s="4" t="n">
        <v>0</v>
      </c>
      <c r="I5" s="4" t="inlineStr">
        <is>
          <t>ปกติ</t>
        </is>
      </c>
      <c r="J5" s="8" t="inlineStr">
        <is>
          <t>OT 2 ชม. ปิดงานเร่ง</t>
        </is>
      </c>
    </row>
    <row r="6" ht="22" customHeight="1">
      <c r="A6" s="4" t="inlineStr">
        <is>
          <t>2026-05-06</t>
        </is>
      </c>
      <c r="B6" s="4" t="inlineStr">
        <is>
          <t>EMP-001</t>
        </is>
      </c>
      <c r="C6" s="4">
        <f>IFERROR(VLOOKUP(B6,ทำเนียบพนักงาน!$A$4:$B$11,2,FALSE),"")</f>
        <v/>
      </c>
      <c r="D6" s="10" t="inlineStr">
        <is>
          <t>08:15</t>
        </is>
      </c>
      <c r="E6" s="10" t="inlineStr">
        <is>
          <t>17:00</t>
        </is>
      </c>
      <c r="F6" s="11">
        <f>IF(AND(D6&lt;&gt;"",E6&lt;&gt;""),(E6-D6-TIME(1,0,0))*24,0)</f>
        <v/>
      </c>
      <c r="G6" s="4" t="n">
        <v>0</v>
      </c>
      <c r="H6" s="4" t="n">
        <v>0</v>
      </c>
      <c r="I6" s="4" t="inlineStr">
        <is>
          <t>สาย</t>
        </is>
      </c>
      <c r="J6" s="8" t="inlineStr">
        <is>
          <t>สาย 15 นาที</t>
        </is>
      </c>
    </row>
    <row r="7" ht="22" customHeight="1">
      <c r="A7" s="4" t="inlineStr">
        <is>
          <t>2026-05-07</t>
        </is>
      </c>
      <c r="B7" s="4" t="inlineStr">
        <is>
          <t>EMP-001</t>
        </is>
      </c>
      <c r="C7" s="4">
        <f>IFERROR(VLOOKUP(B7,ทำเนียบพนักงาน!$A$4:$B$11,2,FALSE),"")</f>
        <v/>
      </c>
      <c r="D7" s="10" t="inlineStr"/>
      <c r="E7" s="10" t="inlineStr"/>
      <c r="F7" s="11">
        <f>IF(AND(D7&lt;&gt;"",E7&lt;&gt;""),(E7-D7-TIME(1,0,0))*24,0)</f>
        <v/>
      </c>
      <c r="G7" s="4" t="n">
        <v>0</v>
      </c>
      <c r="H7" s="4" t="n">
        <v>0</v>
      </c>
      <c r="I7" s="4" t="inlineStr">
        <is>
          <t>ลา</t>
        </is>
      </c>
      <c r="J7" s="8" t="inlineStr">
        <is>
          <t>ลาป่วย 1 วัน</t>
        </is>
      </c>
    </row>
    <row r="8" ht="22" customHeight="1">
      <c r="A8" s="4" t="inlineStr">
        <is>
          <t>2026-05-08</t>
        </is>
      </c>
      <c r="B8" s="4" t="inlineStr">
        <is>
          <t>EMP-001</t>
        </is>
      </c>
      <c r="C8" s="4">
        <f>IFERROR(VLOOKUP(B8,ทำเนียบพนักงาน!$A$4:$B$11,2,FALSE),"")</f>
        <v/>
      </c>
      <c r="D8" s="10" t="inlineStr">
        <is>
          <t>08:00</t>
        </is>
      </c>
      <c r="E8" s="10" t="inlineStr">
        <is>
          <t>17:00</t>
        </is>
      </c>
      <c r="F8" s="11">
        <f>IF(AND(D8&lt;&gt;"",E8&lt;&gt;""),(E8-D8-TIME(1,0,0))*24,0)</f>
        <v/>
      </c>
      <c r="G8" s="4" t="n">
        <v>0</v>
      </c>
      <c r="H8" s="4" t="n">
        <v>0</v>
      </c>
      <c r="I8" s="4" t="inlineStr">
        <is>
          <t>ปกติ</t>
        </is>
      </c>
      <c r="J8" s="8" t="inlineStr"/>
    </row>
    <row r="9" ht="22" customHeight="1">
      <c r="A9" s="4" t="inlineStr">
        <is>
          <t>2026-05-09</t>
        </is>
      </c>
      <c r="B9" s="4" t="inlineStr">
        <is>
          <t>EMP-001</t>
        </is>
      </c>
      <c r="C9" s="4">
        <f>IFERROR(VLOOKUP(B9,ทำเนียบพนักงาน!$A$4:$B$11,2,FALSE),"")</f>
        <v/>
      </c>
      <c r="D9" s="10" t="inlineStr">
        <is>
          <t>08:00</t>
        </is>
      </c>
      <c r="E9" s="10" t="inlineStr">
        <is>
          <t>17:00</t>
        </is>
      </c>
      <c r="F9" s="11">
        <f>IF(AND(D9&lt;&gt;"",E9&lt;&gt;""),(E9-D9-TIME(1,0,0))*24,0)</f>
        <v/>
      </c>
      <c r="G9" s="4" t="n">
        <v>0</v>
      </c>
      <c r="H9" s="4" t="n">
        <v>8</v>
      </c>
      <c r="I9" s="4" t="inlineStr">
        <is>
          <t>ปกติ</t>
        </is>
      </c>
      <c r="J9" s="8" t="inlineStr">
        <is>
          <t>ทำงานวันเสาร์ OT 8 ชม.</t>
        </is>
      </c>
    </row>
    <row r="10" ht="22" customHeight="1">
      <c r="A10" s="4" t="inlineStr">
        <is>
          <t>2026-05-04</t>
        </is>
      </c>
      <c r="B10" s="4" t="inlineStr">
        <is>
          <t>EMP-005</t>
        </is>
      </c>
      <c r="C10" s="4">
        <f>IFERROR(VLOOKUP(B10,ทำเนียบพนักงาน!$A$4:$B$11,2,FALSE),"")</f>
        <v/>
      </c>
      <c r="D10" s="10" t="inlineStr">
        <is>
          <t>08:30</t>
        </is>
      </c>
      <c r="E10" s="10" t="inlineStr">
        <is>
          <t>17:30</t>
        </is>
      </c>
      <c r="F10" s="11">
        <f>IF(AND(D10&lt;&gt;"",E10&lt;&gt;""),(E10-D10-TIME(1,0,0))*24,0)</f>
        <v/>
      </c>
      <c r="G10" s="4" t="n">
        <v>0</v>
      </c>
      <c r="H10" s="4" t="n">
        <v>0</v>
      </c>
      <c r="I10" s="4" t="inlineStr">
        <is>
          <t>ปกติ</t>
        </is>
      </c>
      <c r="J10" s="8" t="inlineStr"/>
    </row>
    <row r="11" ht="22" customHeight="1">
      <c r="A11" s="4" t="inlineStr">
        <is>
          <t>2026-05-05</t>
        </is>
      </c>
      <c r="B11" s="4" t="inlineStr">
        <is>
          <t>EMP-005</t>
        </is>
      </c>
      <c r="C11" s="4">
        <f>IFERROR(VLOOKUP(B11,ทำเนียบพนักงาน!$A$4:$B$11,2,FALSE),"")</f>
        <v/>
      </c>
      <c r="D11" s="10" t="inlineStr">
        <is>
          <t>08:30</t>
        </is>
      </c>
      <c r="E11" s="10" t="inlineStr">
        <is>
          <t>17:30</t>
        </is>
      </c>
      <c r="F11" s="11">
        <f>IF(AND(D11&lt;&gt;"",E11&lt;&gt;""),(E11-D11-TIME(1,0,0))*24,0)</f>
        <v/>
      </c>
      <c r="G11" s="4" t="n">
        <v>0</v>
      </c>
      <c r="H11" s="4" t="n">
        <v>0</v>
      </c>
      <c r="I11" s="4" t="inlineStr">
        <is>
          <t>ปกติ</t>
        </is>
      </c>
      <c r="J11" s="8" t="inlineStr"/>
    </row>
    <row r="12" ht="22" customHeight="1">
      <c r="A12" s="4" t="inlineStr">
        <is>
          <t>2026-05-06</t>
        </is>
      </c>
      <c r="B12" s="4" t="inlineStr">
        <is>
          <t>EMP-005</t>
        </is>
      </c>
      <c r="C12" s="4">
        <f>IFERROR(VLOOKUP(B12,ทำเนียบพนักงาน!$A$4:$B$11,2,FALSE),"")</f>
        <v/>
      </c>
      <c r="D12" s="10" t="inlineStr">
        <is>
          <t>08:30</t>
        </is>
      </c>
      <c r="E12" s="10" t="inlineStr">
        <is>
          <t>19:00</t>
        </is>
      </c>
      <c r="F12" s="11">
        <f>IF(AND(D12&lt;&gt;"",E12&lt;&gt;""),(E12-D12-TIME(1,0,0))*24,0)</f>
        <v/>
      </c>
      <c r="G12" s="4" t="n">
        <v>1.5</v>
      </c>
      <c r="H12" s="4" t="n">
        <v>0</v>
      </c>
      <c r="I12" s="4" t="inlineStr">
        <is>
          <t>ปกติ</t>
        </is>
      </c>
      <c r="J12" s="8" t="inlineStr"/>
    </row>
    <row r="13" ht="22" customHeight="1">
      <c r="A13" s="4" t="inlineStr">
        <is>
          <t>2026-05-07</t>
        </is>
      </c>
      <c r="B13" s="4" t="inlineStr">
        <is>
          <t>EMP-005</t>
        </is>
      </c>
      <c r="C13" s="4">
        <f>IFERROR(VLOOKUP(B13,ทำเนียบพนักงาน!$A$4:$B$11,2,FALSE),"")</f>
        <v/>
      </c>
      <c r="D13" s="10" t="inlineStr">
        <is>
          <t>08:30</t>
        </is>
      </c>
      <c r="E13" s="10" t="inlineStr">
        <is>
          <t>17:30</t>
        </is>
      </c>
      <c r="F13" s="11">
        <f>IF(AND(D13&lt;&gt;"",E13&lt;&gt;""),(E13-D13-TIME(1,0,0))*24,0)</f>
        <v/>
      </c>
      <c r="G13" s="4" t="n">
        <v>0</v>
      </c>
      <c r="H13" s="4" t="n">
        <v>0</v>
      </c>
      <c r="I13" s="4" t="inlineStr">
        <is>
          <t>ปกติ</t>
        </is>
      </c>
      <c r="J13" s="8" t="inlineStr"/>
    </row>
    <row r="14" ht="22" customHeight="1">
      <c r="A14" s="4" t="inlineStr">
        <is>
          <t>2026-05-08</t>
        </is>
      </c>
      <c r="B14" s="4" t="inlineStr">
        <is>
          <t>EMP-005</t>
        </is>
      </c>
      <c r="C14" s="4">
        <f>IFERROR(VLOOKUP(B14,ทำเนียบพนักงาน!$A$4:$B$11,2,FALSE),"")</f>
        <v/>
      </c>
      <c r="D14" s="10" t="inlineStr">
        <is>
          <t>08:30</t>
        </is>
      </c>
      <c r="E14" s="10" t="inlineStr">
        <is>
          <t>17:30</t>
        </is>
      </c>
      <c r="F14" s="11">
        <f>IF(AND(D14&lt;&gt;"",E14&lt;&gt;""),(E14-D14-TIME(1,0,0))*24,0)</f>
        <v/>
      </c>
      <c r="G14" s="4" t="n">
        <v>0</v>
      </c>
      <c r="H14" s="4" t="n">
        <v>0</v>
      </c>
      <c r="I14" s="4" t="inlineStr">
        <is>
          <t>ปกติ</t>
        </is>
      </c>
      <c r="J14" s="8" t="inlineStr"/>
    </row>
    <row r="15" ht="22" customHeight="1">
      <c r="A15" s="4" t="n"/>
      <c r="B15" s="4" t="n"/>
      <c r="C15" s="4">
        <f>IFERROR(VLOOKUP(B15,ทำเนียบพนักงาน!$A$4:$B$11,2,FALSE),"")</f>
        <v/>
      </c>
      <c r="D15" s="10" t="n"/>
      <c r="E15" s="10" t="n"/>
      <c r="F15" s="11">
        <f>IF(AND(D15&lt;&gt;"",E15&lt;&gt;""),(E15-D15-TIME(1,0,0))*24,0)</f>
        <v/>
      </c>
      <c r="G15" s="4" t="n"/>
      <c r="H15" s="4" t="n"/>
      <c r="I15" s="4" t="n"/>
      <c r="J15" s="8" t="n"/>
    </row>
    <row r="16" ht="22" customHeight="1">
      <c r="A16" s="4" t="n"/>
      <c r="B16" s="4" t="n"/>
      <c r="C16" s="4">
        <f>IFERROR(VLOOKUP(B16,ทำเนียบพนักงาน!$A$4:$B$11,2,FALSE),"")</f>
        <v/>
      </c>
      <c r="D16" s="10" t="n"/>
      <c r="E16" s="10" t="n"/>
      <c r="F16" s="11">
        <f>IF(AND(D16&lt;&gt;"",E16&lt;&gt;""),(E16-D16-TIME(1,0,0))*24,0)</f>
        <v/>
      </c>
      <c r="G16" s="4" t="n"/>
      <c r="H16" s="4" t="n"/>
      <c r="I16" s="4" t="n"/>
      <c r="J16" s="8" t="n"/>
    </row>
    <row r="17" ht="22" customHeight="1">
      <c r="A17" s="4" t="n"/>
      <c r="B17" s="4" t="n"/>
      <c r="C17" s="4">
        <f>IFERROR(VLOOKUP(B17,ทำเนียบพนักงาน!$A$4:$B$11,2,FALSE),"")</f>
        <v/>
      </c>
      <c r="D17" s="10" t="n"/>
      <c r="E17" s="10" t="n"/>
      <c r="F17" s="11">
        <f>IF(AND(D17&lt;&gt;"",E17&lt;&gt;""),(E17-D17-TIME(1,0,0))*24,0)</f>
        <v/>
      </c>
      <c r="G17" s="4" t="n"/>
      <c r="H17" s="4" t="n"/>
      <c r="I17" s="4" t="n"/>
      <c r="J17" s="8" t="n"/>
    </row>
    <row r="18" ht="22" customHeight="1">
      <c r="A18" s="4" t="n"/>
      <c r="B18" s="4" t="n"/>
      <c r="C18" s="4">
        <f>IFERROR(VLOOKUP(B18,ทำเนียบพนักงาน!$A$4:$B$11,2,FALSE),"")</f>
        <v/>
      </c>
      <c r="D18" s="10" t="n"/>
      <c r="E18" s="10" t="n"/>
      <c r="F18" s="11">
        <f>IF(AND(D18&lt;&gt;"",E18&lt;&gt;""),(E18-D18-TIME(1,0,0))*24,0)</f>
        <v/>
      </c>
      <c r="G18" s="4" t="n"/>
      <c r="H18" s="4" t="n"/>
      <c r="I18" s="4" t="n"/>
      <c r="J18" s="8" t="n"/>
    </row>
    <row r="19" ht="22" customHeight="1">
      <c r="A19" s="4" t="n"/>
      <c r="B19" s="4" t="n"/>
      <c r="C19" s="4">
        <f>IFERROR(VLOOKUP(B19,ทำเนียบพนักงาน!$A$4:$B$11,2,FALSE),"")</f>
        <v/>
      </c>
      <c r="D19" s="10" t="n"/>
      <c r="E19" s="10" t="n"/>
      <c r="F19" s="11">
        <f>IF(AND(D19&lt;&gt;"",E19&lt;&gt;""),(E19-D19-TIME(1,0,0))*24,0)</f>
        <v/>
      </c>
      <c r="G19" s="4" t="n"/>
      <c r="H19" s="4" t="n"/>
      <c r="I19" s="4" t="n"/>
      <c r="J19" s="8" t="n"/>
    </row>
    <row r="20" ht="22" customHeight="1">
      <c r="A20" s="4" t="n"/>
      <c r="B20" s="4" t="n"/>
      <c r="C20" s="4">
        <f>IFERROR(VLOOKUP(B20,ทำเนียบพนักงาน!$A$4:$B$11,2,FALSE),"")</f>
        <v/>
      </c>
      <c r="D20" s="10" t="n"/>
      <c r="E20" s="10" t="n"/>
      <c r="F20" s="11">
        <f>IF(AND(D20&lt;&gt;"",E20&lt;&gt;""),(E20-D20-TIME(1,0,0))*24,0)</f>
        <v/>
      </c>
      <c r="G20" s="4" t="n"/>
      <c r="H20" s="4" t="n"/>
      <c r="I20" s="4" t="n"/>
      <c r="J20" s="8" t="n"/>
    </row>
    <row r="21" ht="22" customHeight="1">
      <c r="A21" s="4" t="n"/>
      <c r="B21" s="4" t="n"/>
      <c r="C21" s="4">
        <f>IFERROR(VLOOKUP(B21,ทำเนียบพนักงาน!$A$4:$B$11,2,FALSE),"")</f>
        <v/>
      </c>
      <c r="D21" s="10" t="n"/>
      <c r="E21" s="10" t="n"/>
      <c r="F21" s="11">
        <f>IF(AND(D21&lt;&gt;"",E21&lt;&gt;""),(E21-D21-TIME(1,0,0))*24,0)</f>
        <v/>
      </c>
      <c r="G21" s="4" t="n"/>
      <c r="H21" s="4" t="n"/>
      <c r="I21" s="4" t="n"/>
      <c r="J21" s="8" t="n"/>
    </row>
    <row r="22" ht="22" customHeight="1">
      <c r="A22" s="4" t="n"/>
      <c r="B22" s="4" t="n"/>
      <c r="C22" s="4">
        <f>IFERROR(VLOOKUP(B22,ทำเนียบพนักงาน!$A$4:$B$11,2,FALSE),"")</f>
        <v/>
      </c>
      <c r="D22" s="10" t="n"/>
      <c r="E22" s="10" t="n"/>
      <c r="F22" s="11">
        <f>IF(AND(D22&lt;&gt;"",E22&lt;&gt;""),(E22-D22-TIME(1,0,0))*24,0)</f>
        <v/>
      </c>
      <c r="G22" s="4" t="n"/>
      <c r="H22" s="4" t="n"/>
      <c r="I22" s="4" t="n"/>
      <c r="J22" s="8" t="n"/>
    </row>
    <row r="23" ht="22" customHeight="1">
      <c r="A23" s="4" t="n"/>
      <c r="B23" s="4" t="n"/>
      <c r="C23" s="4">
        <f>IFERROR(VLOOKUP(B23,ทำเนียบพนักงาน!$A$4:$B$11,2,FALSE),"")</f>
        <v/>
      </c>
      <c r="D23" s="10" t="n"/>
      <c r="E23" s="10" t="n"/>
      <c r="F23" s="11">
        <f>IF(AND(D23&lt;&gt;"",E23&lt;&gt;""),(E23-D23-TIME(1,0,0))*24,0)</f>
        <v/>
      </c>
      <c r="G23" s="4" t="n"/>
      <c r="H23" s="4" t="n"/>
      <c r="I23" s="4" t="n"/>
      <c r="J23" s="8" t="n"/>
    </row>
    <row r="24" ht="22" customHeight="1">
      <c r="A24" s="4" t="n"/>
      <c r="B24" s="4" t="n"/>
      <c r="C24" s="4">
        <f>IFERROR(VLOOKUP(B24,ทำเนียบพนักงาน!$A$4:$B$11,2,FALSE),"")</f>
        <v/>
      </c>
      <c r="D24" s="10" t="n"/>
      <c r="E24" s="10" t="n"/>
      <c r="F24" s="11">
        <f>IF(AND(D24&lt;&gt;"",E24&lt;&gt;""),(E24-D24-TIME(1,0,0))*24,0)</f>
        <v/>
      </c>
      <c r="G24" s="4" t="n"/>
      <c r="H24" s="4" t="n"/>
      <c r="I24" s="4" t="n"/>
      <c r="J24" s="8" t="n"/>
    </row>
    <row r="25" ht="22" customHeight="1">
      <c r="A25" s="4" t="n"/>
      <c r="B25" s="4" t="n"/>
      <c r="C25" s="4">
        <f>IFERROR(VLOOKUP(B25,ทำเนียบพนักงาน!$A$4:$B$11,2,FALSE),"")</f>
        <v/>
      </c>
      <c r="D25" s="10" t="n"/>
      <c r="E25" s="10" t="n"/>
      <c r="F25" s="11">
        <f>IF(AND(D25&lt;&gt;"",E25&lt;&gt;""),(E25-D25-TIME(1,0,0))*24,0)</f>
        <v/>
      </c>
      <c r="G25" s="4" t="n"/>
      <c r="H25" s="4" t="n"/>
      <c r="I25" s="4" t="n"/>
      <c r="J25" s="8" t="n"/>
    </row>
    <row r="26" ht="22" customHeight="1">
      <c r="A26" s="4" t="n"/>
      <c r="B26" s="4" t="n"/>
      <c r="C26" s="4">
        <f>IFERROR(VLOOKUP(B26,ทำเนียบพนักงาน!$A$4:$B$11,2,FALSE),"")</f>
        <v/>
      </c>
      <c r="D26" s="10" t="n"/>
      <c r="E26" s="10" t="n"/>
      <c r="F26" s="11">
        <f>IF(AND(D26&lt;&gt;"",E26&lt;&gt;""),(E26-D26-TIME(1,0,0))*24,0)</f>
        <v/>
      </c>
      <c r="G26" s="4" t="n"/>
      <c r="H26" s="4" t="n"/>
      <c r="I26" s="4" t="n"/>
      <c r="J26" s="8" t="n"/>
    </row>
    <row r="27" ht="22" customHeight="1">
      <c r="A27" s="4" t="n"/>
      <c r="B27" s="4" t="n"/>
      <c r="C27" s="4">
        <f>IFERROR(VLOOKUP(B27,ทำเนียบพนักงาน!$A$4:$B$11,2,FALSE),"")</f>
        <v/>
      </c>
      <c r="D27" s="10" t="n"/>
      <c r="E27" s="10" t="n"/>
      <c r="F27" s="11">
        <f>IF(AND(D27&lt;&gt;"",E27&lt;&gt;""),(E27-D27-TIME(1,0,0))*24,0)</f>
        <v/>
      </c>
      <c r="G27" s="4" t="n"/>
      <c r="H27" s="4" t="n"/>
      <c r="I27" s="4" t="n"/>
      <c r="J27" s="8" t="n"/>
    </row>
    <row r="28" ht="22" customHeight="1">
      <c r="A28" s="4" t="n"/>
      <c r="B28" s="4" t="n"/>
      <c r="C28" s="4">
        <f>IFERROR(VLOOKUP(B28,ทำเนียบพนักงาน!$A$4:$B$11,2,FALSE),"")</f>
        <v/>
      </c>
      <c r="D28" s="10" t="n"/>
      <c r="E28" s="10" t="n"/>
      <c r="F28" s="11">
        <f>IF(AND(D28&lt;&gt;"",E28&lt;&gt;""),(E28-D28-TIME(1,0,0))*24,0)</f>
        <v/>
      </c>
      <c r="G28" s="4" t="n"/>
      <c r="H28" s="4" t="n"/>
      <c r="I28" s="4" t="n"/>
      <c r="J28" s="8" t="n"/>
    </row>
    <row r="29" ht="22" customHeight="1">
      <c r="A29" s="4" t="n"/>
      <c r="B29" s="4" t="n"/>
      <c r="C29" s="4">
        <f>IFERROR(VLOOKUP(B29,ทำเนียบพนักงาน!$A$4:$B$11,2,FALSE),"")</f>
        <v/>
      </c>
      <c r="D29" s="10" t="n"/>
      <c r="E29" s="10" t="n"/>
      <c r="F29" s="11">
        <f>IF(AND(D29&lt;&gt;"",E29&lt;&gt;""),(E29-D29-TIME(1,0,0))*24,0)</f>
        <v/>
      </c>
      <c r="G29" s="4" t="n"/>
      <c r="H29" s="4" t="n"/>
      <c r="I29" s="4" t="n"/>
      <c r="J29" s="8" t="n"/>
    </row>
    <row r="30" ht="22" customHeight="1">
      <c r="A30" s="4" t="n"/>
      <c r="B30" s="4" t="n"/>
      <c r="C30" s="4">
        <f>IFERROR(VLOOKUP(B30,ทำเนียบพนักงาน!$A$4:$B$11,2,FALSE),"")</f>
        <v/>
      </c>
      <c r="D30" s="10" t="n"/>
      <c r="E30" s="10" t="n"/>
      <c r="F30" s="11">
        <f>IF(AND(D30&lt;&gt;"",E30&lt;&gt;""),(E30-D30-TIME(1,0,0))*24,0)</f>
        <v/>
      </c>
      <c r="G30" s="4" t="n"/>
      <c r="H30" s="4" t="n"/>
      <c r="I30" s="4" t="n"/>
      <c r="J30" s="8" t="n"/>
    </row>
    <row r="31" ht="22" customHeight="1">
      <c r="A31" s="4" t="n"/>
      <c r="B31" s="4" t="n"/>
      <c r="C31" s="4">
        <f>IFERROR(VLOOKUP(B31,ทำเนียบพนักงาน!$A$4:$B$11,2,FALSE),"")</f>
        <v/>
      </c>
      <c r="D31" s="10" t="n"/>
      <c r="E31" s="10" t="n"/>
      <c r="F31" s="11">
        <f>IF(AND(D31&lt;&gt;"",E31&lt;&gt;""),(E31-D31-TIME(1,0,0))*24,0)</f>
        <v/>
      </c>
      <c r="G31" s="4" t="n"/>
      <c r="H31" s="4" t="n"/>
      <c r="I31" s="4" t="n"/>
      <c r="J31" s="8" t="n"/>
    </row>
    <row r="32" ht="22" customHeight="1">
      <c r="A32" s="4" t="n"/>
      <c r="B32" s="4" t="n"/>
      <c r="C32" s="4">
        <f>IFERROR(VLOOKUP(B32,ทำเนียบพนักงาน!$A$4:$B$11,2,FALSE),"")</f>
        <v/>
      </c>
      <c r="D32" s="10" t="n"/>
      <c r="E32" s="10" t="n"/>
      <c r="F32" s="11">
        <f>IF(AND(D32&lt;&gt;"",E32&lt;&gt;""),(E32-D32-TIME(1,0,0))*24,0)</f>
        <v/>
      </c>
      <c r="G32" s="4" t="n"/>
      <c r="H32" s="4" t="n"/>
      <c r="I32" s="4" t="n"/>
      <c r="J32" s="8" t="n"/>
    </row>
    <row r="33" ht="22" customHeight="1">
      <c r="A33" s="4" t="n"/>
      <c r="B33" s="4" t="n"/>
      <c r="C33" s="4">
        <f>IFERROR(VLOOKUP(B33,ทำเนียบพนักงาน!$A$4:$B$11,2,FALSE),"")</f>
        <v/>
      </c>
      <c r="D33" s="10" t="n"/>
      <c r="E33" s="10" t="n"/>
      <c r="F33" s="11">
        <f>IF(AND(D33&lt;&gt;"",E33&lt;&gt;""),(E33-D33-TIME(1,0,0))*24,0)</f>
        <v/>
      </c>
      <c r="G33" s="4" t="n"/>
      <c r="H33" s="4" t="n"/>
      <c r="I33" s="4" t="n"/>
      <c r="J33" s="8" t="n"/>
    </row>
    <row r="34" ht="22" customHeight="1">
      <c r="A34" s="4" t="n"/>
      <c r="B34" s="4" t="n"/>
      <c r="C34" s="4">
        <f>IFERROR(VLOOKUP(B34,ทำเนียบพนักงาน!$A$4:$B$11,2,FALSE),"")</f>
        <v/>
      </c>
      <c r="D34" s="10" t="n"/>
      <c r="E34" s="10" t="n"/>
      <c r="F34" s="11">
        <f>IF(AND(D34&lt;&gt;"",E34&lt;&gt;""),(E34-D34-TIME(1,0,0))*24,0)</f>
        <v/>
      </c>
      <c r="G34" s="4" t="n"/>
      <c r="H34" s="4" t="n"/>
      <c r="I34" s="4" t="n"/>
      <c r="J34" s="8" t="n"/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4" customWidth="1" min="3" max="3"/>
    <col width="10" customWidth="1" min="4" max="4"/>
    <col width="10" customWidth="1" min="5" max="5"/>
    <col width="10" customWidth="1" min="6" max="6"/>
    <col width="14" customWidth="1" min="7" max="7"/>
    <col width="14" customWidth="1" min="8" max="8"/>
    <col width="14" customWidth="1" min="9" max="9"/>
  </cols>
  <sheetData>
    <row r="1" ht="32" customHeight="1">
      <c r="A1" s="1" t="inlineStr">
        <is>
          <t>สรุปรายเดือน — Monthly Summary (auto จาก "ลงเวลา")</t>
        </is>
      </c>
    </row>
    <row r="3" ht="36" customHeight="1">
      <c r="A3" s="2" t="inlineStr">
        <is>
          <t>รหัสพนักงาน</t>
        </is>
      </c>
      <c r="B3" s="2" t="inlineStr">
        <is>
          <t>ชื่อ (auto)</t>
        </is>
      </c>
      <c r="C3" s="2" t="inlineStr">
        <is>
          <t>วันทำงานปกติ</t>
        </is>
      </c>
      <c r="D3" s="2" t="inlineStr">
        <is>
          <t>วันลา</t>
        </is>
      </c>
      <c r="E3" s="2" t="inlineStr">
        <is>
          <t>วันขาด</t>
        </is>
      </c>
      <c r="F3" s="2" t="inlineStr">
        <is>
          <t>วันสาย</t>
        </is>
      </c>
      <c r="G3" s="2" t="inlineStr">
        <is>
          <t>ชม. OT 1.5x</t>
        </is>
      </c>
      <c r="H3" s="2" t="inlineStr">
        <is>
          <t>ชม. OT 3x</t>
        </is>
      </c>
      <c r="I3" s="2" t="inlineStr">
        <is>
          <t>ชม.ทำงานรวม</t>
        </is>
      </c>
    </row>
    <row r="4" ht="24" customHeight="1">
      <c r="A4" s="4" t="inlineStr">
        <is>
          <t>EMP-001</t>
        </is>
      </c>
      <c r="B4" s="4">
        <f>IFERROR(VLOOKUP(A4,ทำเนียบพนักงาน!$A$4:$B$11,2,FALSE),"")</f>
        <v/>
      </c>
      <c r="C4" s="4">
        <f>COUNTIFS(ลงเวลา!$B:$B,A4,ลงเวลา!$I:$I,"ปกติ")</f>
        <v/>
      </c>
      <c r="D4" s="4">
        <f>COUNTIFS(ลงเวลา!$B:$B,A4,ลงเวลา!$I:$I,"ลา")</f>
        <v/>
      </c>
      <c r="E4" s="4">
        <f>COUNTIFS(ลงเวลา!$B:$B,A4,ลงเวลา!$I:$I,"ขาด")</f>
        <v/>
      </c>
      <c r="F4" s="4">
        <f>COUNTIFS(ลงเวลา!$B:$B,A4,ลงเวลา!$I:$I,"สาย")</f>
        <v/>
      </c>
      <c r="G4" s="11">
        <f>SUMIFS(ลงเวลา!$G:$G,ลงเวลา!$B:$B,A4)</f>
        <v/>
      </c>
      <c r="H4" s="11">
        <f>SUMIFS(ลงเวลา!$H:$H,ลงเวลา!$B:$B,A4)</f>
        <v/>
      </c>
      <c r="I4" s="11">
        <f>SUMIFS(ลงเวลา!$F:$F,ลงเวลา!$B:$B,A4)</f>
        <v/>
      </c>
    </row>
    <row r="5" ht="24" customHeight="1">
      <c r="A5" s="4" t="inlineStr">
        <is>
          <t>EMP-002</t>
        </is>
      </c>
      <c r="B5" s="4">
        <f>IFERROR(VLOOKUP(A5,ทำเนียบพนักงาน!$A$4:$B$11,2,FALSE),"")</f>
        <v/>
      </c>
      <c r="C5" s="4">
        <f>COUNTIFS(ลงเวลา!$B:$B,A5,ลงเวลา!$I:$I,"ปกติ")</f>
        <v/>
      </c>
      <c r="D5" s="4">
        <f>COUNTIFS(ลงเวลา!$B:$B,A5,ลงเวลา!$I:$I,"ลา")</f>
        <v/>
      </c>
      <c r="E5" s="4">
        <f>COUNTIFS(ลงเวลา!$B:$B,A5,ลงเวลา!$I:$I,"ขาด")</f>
        <v/>
      </c>
      <c r="F5" s="4">
        <f>COUNTIFS(ลงเวลา!$B:$B,A5,ลงเวลา!$I:$I,"สาย")</f>
        <v/>
      </c>
      <c r="G5" s="11">
        <f>SUMIFS(ลงเวลา!$G:$G,ลงเวลา!$B:$B,A5)</f>
        <v/>
      </c>
      <c r="H5" s="11">
        <f>SUMIFS(ลงเวลา!$H:$H,ลงเวลา!$B:$B,A5)</f>
        <v/>
      </c>
      <c r="I5" s="11">
        <f>SUMIFS(ลงเวลา!$F:$F,ลงเวลา!$B:$B,A5)</f>
        <v/>
      </c>
    </row>
    <row r="6" ht="24" customHeight="1">
      <c r="A6" s="4" t="inlineStr">
        <is>
          <t>EMP-003</t>
        </is>
      </c>
      <c r="B6" s="4">
        <f>IFERROR(VLOOKUP(A6,ทำเนียบพนักงาน!$A$4:$B$11,2,FALSE),"")</f>
        <v/>
      </c>
      <c r="C6" s="4">
        <f>COUNTIFS(ลงเวลา!$B:$B,A6,ลงเวลา!$I:$I,"ปกติ")</f>
        <v/>
      </c>
      <c r="D6" s="4">
        <f>COUNTIFS(ลงเวลา!$B:$B,A6,ลงเวลา!$I:$I,"ลา")</f>
        <v/>
      </c>
      <c r="E6" s="4">
        <f>COUNTIFS(ลงเวลา!$B:$B,A6,ลงเวลา!$I:$I,"ขาด")</f>
        <v/>
      </c>
      <c r="F6" s="4">
        <f>COUNTIFS(ลงเวลา!$B:$B,A6,ลงเวลา!$I:$I,"สาย")</f>
        <v/>
      </c>
      <c r="G6" s="11">
        <f>SUMIFS(ลงเวลา!$G:$G,ลงเวลา!$B:$B,A6)</f>
        <v/>
      </c>
      <c r="H6" s="11">
        <f>SUMIFS(ลงเวลา!$H:$H,ลงเวลา!$B:$B,A6)</f>
        <v/>
      </c>
      <c r="I6" s="11">
        <f>SUMIFS(ลงเวลา!$F:$F,ลงเวลา!$B:$B,A6)</f>
        <v/>
      </c>
    </row>
    <row r="7" ht="24" customHeight="1">
      <c r="A7" s="4" t="inlineStr">
        <is>
          <t>EMP-004</t>
        </is>
      </c>
      <c r="B7" s="4">
        <f>IFERROR(VLOOKUP(A7,ทำเนียบพนักงาน!$A$4:$B$11,2,FALSE),"")</f>
        <v/>
      </c>
      <c r="C7" s="4">
        <f>COUNTIFS(ลงเวลา!$B:$B,A7,ลงเวลา!$I:$I,"ปกติ")</f>
        <v/>
      </c>
      <c r="D7" s="4">
        <f>COUNTIFS(ลงเวลา!$B:$B,A7,ลงเวลา!$I:$I,"ลา")</f>
        <v/>
      </c>
      <c r="E7" s="4">
        <f>COUNTIFS(ลงเวลา!$B:$B,A7,ลงเวลา!$I:$I,"ขาด")</f>
        <v/>
      </c>
      <c r="F7" s="4">
        <f>COUNTIFS(ลงเวลา!$B:$B,A7,ลงเวลา!$I:$I,"สาย")</f>
        <v/>
      </c>
      <c r="G7" s="11">
        <f>SUMIFS(ลงเวลา!$G:$G,ลงเวลา!$B:$B,A7)</f>
        <v/>
      </c>
      <c r="H7" s="11">
        <f>SUMIFS(ลงเวลา!$H:$H,ลงเวลา!$B:$B,A7)</f>
        <v/>
      </c>
      <c r="I7" s="11">
        <f>SUMIFS(ลงเวลา!$F:$F,ลงเวลา!$B:$B,A7)</f>
        <v/>
      </c>
    </row>
    <row r="8" ht="24" customHeight="1">
      <c r="A8" s="4" t="inlineStr">
        <is>
          <t>EMP-005</t>
        </is>
      </c>
      <c r="B8" s="4">
        <f>IFERROR(VLOOKUP(A8,ทำเนียบพนักงาน!$A$4:$B$11,2,FALSE),"")</f>
        <v/>
      </c>
      <c r="C8" s="4">
        <f>COUNTIFS(ลงเวลา!$B:$B,A8,ลงเวลา!$I:$I,"ปกติ")</f>
        <v/>
      </c>
      <c r="D8" s="4">
        <f>COUNTIFS(ลงเวลา!$B:$B,A8,ลงเวลา!$I:$I,"ลา")</f>
        <v/>
      </c>
      <c r="E8" s="4">
        <f>COUNTIFS(ลงเวลา!$B:$B,A8,ลงเวลา!$I:$I,"ขาด")</f>
        <v/>
      </c>
      <c r="F8" s="4">
        <f>COUNTIFS(ลงเวลา!$B:$B,A8,ลงเวลา!$I:$I,"สาย")</f>
        <v/>
      </c>
      <c r="G8" s="11">
        <f>SUMIFS(ลงเวลา!$G:$G,ลงเวลา!$B:$B,A8)</f>
        <v/>
      </c>
      <c r="H8" s="11">
        <f>SUMIFS(ลงเวลา!$H:$H,ลงเวลา!$B:$B,A8)</f>
        <v/>
      </c>
      <c r="I8" s="11">
        <f>SUMIFS(ลงเวลา!$F:$F,ลงเวลา!$B:$B,A8)</f>
        <v/>
      </c>
    </row>
    <row r="9" ht="24" customHeight="1">
      <c r="A9" s="4" t="inlineStr">
        <is>
          <t>EMP-006</t>
        </is>
      </c>
      <c r="B9" s="4">
        <f>IFERROR(VLOOKUP(A9,ทำเนียบพนักงาน!$A$4:$B$11,2,FALSE),"")</f>
        <v/>
      </c>
      <c r="C9" s="4">
        <f>COUNTIFS(ลงเวลา!$B:$B,A9,ลงเวลา!$I:$I,"ปกติ")</f>
        <v/>
      </c>
      <c r="D9" s="4">
        <f>COUNTIFS(ลงเวลา!$B:$B,A9,ลงเวลา!$I:$I,"ลา")</f>
        <v/>
      </c>
      <c r="E9" s="4">
        <f>COUNTIFS(ลงเวลา!$B:$B,A9,ลงเวลา!$I:$I,"ขาด")</f>
        <v/>
      </c>
      <c r="F9" s="4">
        <f>COUNTIFS(ลงเวลา!$B:$B,A9,ลงเวลา!$I:$I,"สาย")</f>
        <v/>
      </c>
      <c r="G9" s="11">
        <f>SUMIFS(ลงเวลา!$G:$G,ลงเวลา!$B:$B,A9)</f>
        <v/>
      </c>
      <c r="H9" s="11">
        <f>SUMIFS(ลงเวลา!$H:$H,ลงเวลา!$B:$B,A9)</f>
        <v/>
      </c>
      <c r="I9" s="11">
        <f>SUMIFS(ลงเวลา!$F:$F,ลงเวลา!$B:$B,A9)</f>
        <v/>
      </c>
    </row>
    <row r="10" ht="24" customHeight="1">
      <c r="A10" s="4" t="inlineStr">
        <is>
          <t>EMP-007</t>
        </is>
      </c>
      <c r="B10" s="4">
        <f>IFERROR(VLOOKUP(A10,ทำเนียบพนักงาน!$A$4:$B$11,2,FALSE),"")</f>
        <v/>
      </c>
      <c r="C10" s="4">
        <f>COUNTIFS(ลงเวลา!$B:$B,A10,ลงเวลา!$I:$I,"ปกติ")</f>
        <v/>
      </c>
      <c r="D10" s="4">
        <f>COUNTIFS(ลงเวลา!$B:$B,A10,ลงเวลา!$I:$I,"ลา")</f>
        <v/>
      </c>
      <c r="E10" s="4">
        <f>COUNTIFS(ลงเวลา!$B:$B,A10,ลงเวลา!$I:$I,"ขาด")</f>
        <v/>
      </c>
      <c r="F10" s="4">
        <f>COUNTIFS(ลงเวลา!$B:$B,A10,ลงเวลา!$I:$I,"สาย")</f>
        <v/>
      </c>
      <c r="G10" s="11">
        <f>SUMIFS(ลงเวลา!$G:$G,ลงเวลา!$B:$B,A10)</f>
        <v/>
      </c>
      <c r="H10" s="11">
        <f>SUMIFS(ลงเวลา!$H:$H,ลงเวลา!$B:$B,A10)</f>
        <v/>
      </c>
      <c r="I10" s="11">
        <f>SUMIFS(ลงเวลา!$F:$F,ลงเวลา!$B:$B,A10)</f>
        <v/>
      </c>
    </row>
    <row r="11" ht="24" customHeight="1">
      <c r="A11" s="4" t="inlineStr">
        <is>
          <t>EMP-008</t>
        </is>
      </c>
      <c r="B11" s="4">
        <f>IFERROR(VLOOKUP(A11,ทำเนียบพนักงาน!$A$4:$B$11,2,FALSE),"")</f>
        <v/>
      </c>
      <c r="C11" s="4">
        <f>COUNTIFS(ลงเวลา!$B:$B,A11,ลงเวลา!$I:$I,"ปกติ")</f>
        <v/>
      </c>
      <c r="D11" s="4">
        <f>COUNTIFS(ลงเวลา!$B:$B,A11,ลงเวลา!$I:$I,"ลา")</f>
        <v/>
      </c>
      <c r="E11" s="4">
        <f>COUNTIFS(ลงเวลา!$B:$B,A11,ลงเวลา!$I:$I,"ขาด")</f>
        <v/>
      </c>
      <c r="F11" s="4">
        <f>COUNTIFS(ลงเวลา!$B:$B,A11,ลงเวลา!$I:$I,"สาย")</f>
        <v/>
      </c>
      <c r="G11" s="11">
        <f>SUMIFS(ลงเวลา!$G:$G,ลงเวลา!$B:$B,A11)</f>
        <v/>
      </c>
      <c r="H11" s="11">
        <f>SUMIFS(ลงเวลา!$H:$H,ลงเวลา!$B:$B,A11)</f>
        <v/>
      </c>
      <c r="I11" s="11">
        <f>SUMIFS(ลงเวลา!$F:$F,ลงเวลา!$B:$B,A11)</f>
        <v/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22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2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4" customWidth="1" min="9" max="9"/>
    <col width="13" customWidth="1" min="10" max="10"/>
    <col width="12" customWidth="1" min="11" max="11"/>
    <col width="13" customWidth="1" min="12" max="12"/>
    <col width="13" customWidth="1" min="13" max="13"/>
    <col width="14" customWidth="1" min="14" max="14"/>
  </cols>
  <sheetData>
    <row r="1" ht="32" customHeight="1">
      <c r="A1" s="1" t="inlineStr">
        <is>
          <t>คำนวณเงินเดือน — Salary Calculation (สูตรประกันสังคม + OT ทำงานสด)</t>
        </is>
      </c>
    </row>
    <row r="3" ht="36" customHeight="1">
      <c r="A3" s="2" t="inlineStr">
        <is>
          <t>รหัสพนักงาน</t>
        </is>
      </c>
      <c r="B3" s="2" t="inlineStr">
        <is>
          <t>ชื่อ</t>
        </is>
      </c>
      <c r="C3" s="2" t="inlineStr">
        <is>
          <t>เงินเดือน</t>
        </is>
      </c>
      <c r="D3" s="2" t="inlineStr">
        <is>
          <t>ค่าตำแหน่ง</t>
        </is>
      </c>
      <c r="E3" s="2" t="inlineStr">
        <is>
          <t>ค่าครองชีพ</t>
        </is>
      </c>
      <c r="F3" s="2" t="inlineStr">
        <is>
          <t>ค่าเดินทาง</t>
        </is>
      </c>
      <c r="G3" s="2" t="inlineStr">
        <is>
          <t>ค่า OT 1.5x</t>
        </is>
      </c>
      <c r="H3" s="2" t="inlineStr">
        <is>
          <t>ค่า OT 3x</t>
        </is>
      </c>
      <c r="I3" s="2" t="inlineStr">
        <is>
          <t>รายได้รวม</t>
        </is>
      </c>
      <c r="J3" s="2" t="inlineStr">
        <is>
          <t>ฐาน ปกส</t>
        </is>
      </c>
      <c r="K3" s="2" t="inlineStr">
        <is>
          <t>หัก ปกส</t>
        </is>
      </c>
      <c r="L3" s="2" t="inlineStr">
        <is>
          <t>ภาษี (กรอกเอง)</t>
        </is>
      </c>
      <c r="M3" s="2" t="inlineStr">
        <is>
          <t>หักอื่นๆ</t>
        </is>
      </c>
      <c r="N3" s="2" t="inlineStr">
        <is>
          <t>เงินสุทธิ</t>
        </is>
      </c>
    </row>
    <row r="4" ht="22" customHeight="1">
      <c r="A4" s="4" t="inlineStr">
        <is>
          <t>EMP-001</t>
        </is>
      </c>
      <c r="B4" s="4">
        <f>IFERROR(VLOOKUP(A4,ทำเนียบพนักงาน!$A$4:$B$11,2,FALSE),"")</f>
        <v/>
      </c>
      <c r="C4" s="12">
        <f>IFERROR(VLOOKUP(A4,ทำเนียบพนักงาน!$A$4:$J$11,7,FALSE),0)</f>
        <v/>
      </c>
      <c r="D4" s="12">
        <f>IFERROR(VLOOKUP(A4,ทำเนียบพนักงาน!$A$4:$J$11,8,FALSE),0)</f>
        <v/>
      </c>
      <c r="E4" s="12">
        <f>IFERROR(VLOOKUP(A4,ทำเนียบพนักงาน!$A$4:$J$11,9,FALSE),0)</f>
        <v/>
      </c>
      <c r="F4" s="12">
        <f>IFERROR(VLOOKUP(A4,ทำเนียบพนักงาน!$A$4:$J$11,10,FALSE),0)</f>
        <v/>
      </c>
      <c r="G4" s="12">
        <f>IFERROR(VLOOKUP(A4,สรุปรายเดือน!$A$4:$H$11,7,FALSE),0)*(C4/workdays_per_month/hours_per_day)*ot_weekday_rate</f>
        <v/>
      </c>
      <c r="H4" s="12">
        <f>IFERROR(VLOOKUP(A4,สรุปรายเดือน!$A$4:$H$11,8,FALSE),0)*(C4/workdays_per_month/hours_per_day)*ot_holiday_rate</f>
        <v/>
      </c>
      <c r="I4" s="12">
        <f>C4+D4+E4+F4+G4+H4</f>
        <v/>
      </c>
      <c r="J4" s="12">
        <f>MIN(C4,sso_base_cap)</f>
        <v/>
      </c>
      <c r="K4" s="12">
        <f>J4*sso_rate_employee</f>
        <v/>
      </c>
      <c r="L4" s="13" t="n">
        <v>0</v>
      </c>
      <c r="M4" s="13" t="n">
        <v>0</v>
      </c>
      <c r="N4" s="14">
        <f>I4-K4-L4-M4</f>
        <v/>
      </c>
    </row>
    <row r="5" ht="22" customHeight="1">
      <c r="A5" s="4" t="inlineStr">
        <is>
          <t>EMP-002</t>
        </is>
      </c>
      <c r="B5" s="4">
        <f>IFERROR(VLOOKUP(A5,ทำเนียบพนักงาน!$A$4:$B$11,2,FALSE),"")</f>
        <v/>
      </c>
      <c r="C5" s="12">
        <f>IFERROR(VLOOKUP(A5,ทำเนียบพนักงาน!$A$4:$J$11,7,FALSE),0)</f>
        <v/>
      </c>
      <c r="D5" s="12">
        <f>IFERROR(VLOOKUP(A5,ทำเนียบพนักงาน!$A$4:$J$11,8,FALSE),0)</f>
        <v/>
      </c>
      <c r="E5" s="12">
        <f>IFERROR(VLOOKUP(A5,ทำเนียบพนักงาน!$A$4:$J$11,9,FALSE),0)</f>
        <v/>
      </c>
      <c r="F5" s="12">
        <f>IFERROR(VLOOKUP(A5,ทำเนียบพนักงาน!$A$4:$J$11,10,FALSE),0)</f>
        <v/>
      </c>
      <c r="G5" s="12">
        <f>IFERROR(VLOOKUP(A5,สรุปรายเดือน!$A$4:$H$11,7,FALSE),0)*(C5/workdays_per_month/hours_per_day)*ot_weekday_rate</f>
        <v/>
      </c>
      <c r="H5" s="12">
        <f>IFERROR(VLOOKUP(A5,สรุปรายเดือน!$A$4:$H$11,8,FALSE),0)*(C5/workdays_per_month/hours_per_day)*ot_holiday_rate</f>
        <v/>
      </c>
      <c r="I5" s="12">
        <f>C5+D5+E5+F5+G5+H5</f>
        <v/>
      </c>
      <c r="J5" s="12">
        <f>MIN(C5,sso_base_cap)</f>
        <v/>
      </c>
      <c r="K5" s="12">
        <f>J5*sso_rate_employee</f>
        <v/>
      </c>
      <c r="L5" s="13" t="n">
        <v>0</v>
      </c>
      <c r="M5" s="13" t="n">
        <v>0</v>
      </c>
      <c r="N5" s="14">
        <f>I5-K5-L5-M5</f>
        <v/>
      </c>
    </row>
    <row r="6" ht="22" customHeight="1">
      <c r="A6" s="4" t="inlineStr">
        <is>
          <t>EMP-003</t>
        </is>
      </c>
      <c r="B6" s="4">
        <f>IFERROR(VLOOKUP(A6,ทำเนียบพนักงาน!$A$4:$B$11,2,FALSE),"")</f>
        <v/>
      </c>
      <c r="C6" s="12">
        <f>IFERROR(VLOOKUP(A6,ทำเนียบพนักงาน!$A$4:$J$11,7,FALSE),0)</f>
        <v/>
      </c>
      <c r="D6" s="12">
        <f>IFERROR(VLOOKUP(A6,ทำเนียบพนักงาน!$A$4:$J$11,8,FALSE),0)</f>
        <v/>
      </c>
      <c r="E6" s="12">
        <f>IFERROR(VLOOKUP(A6,ทำเนียบพนักงาน!$A$4:$J$11,9,FALSE),0)</f>
        <v/>
      </c>
      <c r="F6" s="12">
        <f>IFERROR(VLOOKUP(A6,ทำเนียบพนักงาน!$A$4:$J$11,10,FALSE),0)</f>
        <v/>
      </c>
      <c r="G6" s="12">
        <f>IFERROR(VLOOKUP(A6,สรุปรายเดือน!$A$4:$H$11,7,FALSE),0)*(C6/workdays_per_month/hours_per_day)*ot_weekday_rate</f>
        <v/>
      </c>
      <c r="H6" s="12">
        <f>IFERROR(VLOOKUP(A6,สรุปรายเดือน!$A$4:$H$11,8,FALSE),0)*(C6/workdays_per_month/hours_per_day)*ot_holiday_rate</f>
        <v/>
      </c>
      <c r="I6" s="12">
        <f>C6+D6+E6+F6+G6+H6</f>
        <v/>
      </c>
      <c r="J6" s="12">
        <f>MIN(C6,sso_base_cap)</f>
        <v/>
      </c>
      <c r="K6" s="12">
        <f>J6*sso_rate_employee</f>
        <v/>
      </c>
      <c r="L6" s="13" t="n">
        <v>0</v>
      </c>
      <c r="M6" s="13" t="n">
        <v>0</v>
      </c>
      <c r="N6" s="14">
        <f>I6-K6-L6-M6</f>
        <v/>
      </c>
    </row>
    <row r="7" ht="22" customHeight="1">
      <c r="A7" s="4" t="inlineStr">
        <is>
          <t>EMP-004</t>
        </is>
      </c>
      <c r="B7" s="4">
        <f>IFERROR(VLOOKUP(A7,ทำเนียบพนักงาน!$A$4:$B$11,2,FALSE),"")</f>
        <v/>
      </c>
      <c r="C7" s="12">
        <f>IFERROR(VLOOKUP(A7,ทำเนียบพนักงาน!$A$4:$J$11,7,FALSE),0)</f>
        <v/>
      </c>
      <c r="D7" s="12">
        <f>IFERROR(VLOOKUP(A7,ทำเนียบพนักงาน!$A$4:$J$11,8,FALSE),0)</f>
        <v/>
      </c>
      <c r="E7" s="12">
        <f>IFERROR(VLOOKUP(A7,ทำเนียบพนักงาน!$A$4:$J$11,9,FALSE),0)</f>
        <v/>
      </c>
      <c r="F7" s="12">
        <f>IFERROR(VLOOKUP(A7,ทำเนียบพนักงาน!$A$4:$J$11,10,FALSE),0)</f>
        <v/>
      </c>
      <c r="G7" s="12">
        <f>IFERROR(VLOOKUP(A7,สรุปรายเดือน!$A$4:$H$11,7,FALSE),0)*(C7/workdays_per_month/hours_per_day)*ot_weekday_rate</f>
        <v/>
      </c>
      <c r="H7" s="12">
        <f>IFERROR(VLOOKUP(A7,สรุปรายเดือน!$A$4:$H$11,8,FALSE),0)*(C7/workdays_per_month/hours_per_day)*ot_holiday_rate</f>
        <v/>
      </c>
      <c r="I7" s="12">
        <f>C7+D7+E7+F7+G7+H7</f>
        <v/>
      </c>
      <c r="J7" s="12">
        <f>MIN(C7,sso_base_cap)</f>
        <v/>
      </c>
      <c r="K7" s="12">
        <f>J7*sso_rate_employee</f>
        <v/>
      </c>
      <c r="L7" s="13" t="n">
        <v>0</v>
      </c>
      <c r="M7" s="13" t="n">
        <v>0</v>
      </c>
      <c r="N7" s="14">
        <f>I7-K7-L7-M7</f>
        <v/>
      </c>
    </row>
    <row r="8" ht="22" customHeight="1">
      <c r="A8" s="4" t="inlineStr">
        <is>
          <t>EMP-005</t>
        </is>
      </c>
      <c r="B8" s="4">
        <f>IFERROR(VLOOKUP(A8,ทำเนียบพนักงาน!$A$4:$B$11,2,FALSE),"")</f>
        <v/>
      </c>
      <c r="C8" s="12">
        <f>IFERROR(VLOOKUP(A8,ทำเนียบพนักงาน!$A$4:$J$11,7,FALSE),0)</f>
        <v/>
      </c>
      <c r="D8" s="12">
        <f>IFERROR(VLOOKUP(A8,ทำเนียบพนักงาน!$A$4:$J$11,8,FALSE),0)</f>
        <v/>
      </c>
      <c r="E8" s="12">
        <f>IFERROR(VLOOKUP(A8,ทำเนียบพนักงาน!$A$4:$J$11,9,FALSE),0)</f>
        <v/>
      </c>
      <c r="F8" s="12">
        <f>IFERROR(VLOOKUP(A8,ทำเนียบพนักงาน!$A$4:$J$11,10,FALSE),0)</f>
        <v/>
      </c>
      <c r="G8" s="12">
        <f>IFERROR(VLOOKUP(A8,สรุปรายเดือน!$A$4:$H$11,7,FALSE),0)*(C8/workdays_per_month/hours_per_day)*ot_weekday_rate</f>
        <v/>
      </c>
      <c r="H8" s="12">
        <f>IFERROR(VLOOKUP(A8,สรุปรายเดือน!$A$4:$H$11,8,FALSE),0)*(C8/workdays_per_month/hours_per_day)*ot_holiday_rate</f>
        <v/>
      </c>
      <c r="I8" s="12">
        <f>C8+D8+E8+F8+G8+H8</f>
        <v/>
      </c>
      <c r="J8" s="12">
        <f>MIN(C8,sso_base_cap)</f>
        <v/>
      </c>
      <c r="K8" s="12">
        <f>J8*sso_rate_employee</f>
        <v/>
      </c>
      <c r="L8" s="13" t="n">
        <v>0</v>
      </c>
      <c r="M8" s="13" t="n">
        <v>0</v>
      </c>
      <c r="N8" s="14">
        <f>I8-K8-L8-M8</f>
        <v/>
      </c>
    </row>
    <row r="9" ht="22" customHeight="1">
      <c r="A9" s="4" t="inlineStr">
        <is>
          <t>EMP-006</t>
        </is>
      </c>
      <c r="B9" s="4">
        <f>IFERROR(VLOOKUP(A9,ทำเนียบพนักงาน!$A$4:$B$11,2,FALSE),"")</f>
        <v/>
      </c>
      <c r="C9" s="12">
        <f>IFERROR(VLOOKUP(A9,ทำเนียบพนักงาน!$A$4:$J$11,7,FALSE),0)</f>
        <v/>
      </c>
      <c r="D9" s="12">
        <f>IFERROR(VLOOKUP(A9,ทำเนียบพนักงาน!$A$4:$J$11,8,FALSE),0)</f>
        <v/>
      </c>
      <c r="E9" s="12">
        <f>IFERROR(VLOOKUP(A9,ทำเนียบพนักงาน!$A$4:$J$11,9,FALSE),0)</f>
        <v/>
      </c>
      <c r="F9" s="12">
        <f>IFERROR(VLOOKUP(A9,ทำเนียบพนักงาน!$A$4:$J$11,10,FALSE),0)</f>
        <v/>
      </c>
      <c r="G9" s="12">
        <f>IFERROR(VLOOKUP(A9,สรุปรายเดือน!$A$4:$H$11,7,FALSE),0)*(C9/workdays_per_month/hours_per_day)*ot_weekday_rate</f>
        <v/>
      </c>
      <c r="H9" s="12">
        <f>IFERROR(VLOOKUP(A9,สรุปรายเดือน!$A$4:$H$11,8,FALSE),0)*(C9/workdays_per_month/hours_per_day)*ot_holiday_rate</f>
        <v/>
      </c>
      <c r="I9" s="12">
        <f>C9+D9+E9+F9+G9+H9</f>
        <v/>
      </c>
      <c r="J9" s="12">
        <f>MIN(C9,sso_base_cap)</f>
        <v/>
      </c>
      <c r="K9" s="12">
        <f>J9*sso_rate_employee</f>
        <v/>
      </c>
      <c r="L9" s="13" t="n">
        <v>0</v>
      </c>
      <c r="M9" s="13" t="n">
        <v>0</v>
      </c>
      <c r="N9" s="14">
        <f>I9-K9-L9-M9</f>
        <v/>
      </c>
    </row>
    <row r="10" ht="22" customHeight="1">
      <c r="A10" s="4" t="inlineStr">
        <is>
          <t>EMP-007</t>
        </is>
      </c>
      <c r="B10" s="4">
        <f>IFERROR(VLOOKUP(A10,ทำเนียบพนักงาน!$A$4:$B$11,2,FALSE),"")</f>
        <v/>
      </c>
      <c r="C10" s="12">
        <f>IFERROR(VLOOKUP(A10,ทำเนียบพนักงาน!$A$4:$J$11,7,FALSE),0)</f>
        <v/>
      </c>
      <c r="D10" s="12">
        <f>IFERROR(VLOOKUP(A10,ทำเนียบพนักงาน!$A$4:$J$11,8,FALSE),0)</f>
        <v/>
      </c>
      <c r="E10" s="12">
        <f>IFERROR(VLOOKUP(A10,ทำเนียบพนักงาน!$A$4:$J$11,9,FALSE),0)</f>
        <v/>
      </c>
      <c r="F10" s="12">
        <f>IFERROR(VLOOKUP(A10,ทำเนียบพนักงาน!$A$4:$J$11,10,FALSE),0)</f>
        <v/>
      </c>
      <c r="G10" s="12">
        <f>IFERROR(VLOOKUP(A10,สรุปรายเดือน!$A$4:$H$11,7,FALSE),0)*(C10/workdays_per_month/hours_per_day)*ot_weekday_rate</f>
        <v/>
      </c>
      <c r="H10" s="12">
        <f>IFERROR(VLOOKUP(A10,สรุปรายเดือน!$A$4:$H$11,8,FALSE),0)*(C10/workdays_per_month/hours_per_day)*ot_holiday_rate</f>
        <v/>
      </c>
      <c r="I10" s="12">
        <f>C10+D10+E10+F10+G10+H10</f>
        <v/>
      </c>
      <c r="J10" s="12">
        <f>MIN(C10,sso_base_cap)</f>
        <v/>
      </c>
      <c r="K10" s="12">
        <f>J10*sso_rate_employee</f>
        <v/>
      </c>
      <c r="L10" s="13" t="n">
        <v>0</v>
      </c>
      <c r="M10" s="13" t="n">
        <v>0</v>
      </c>
      <c r="N10" s="14">
        <f>I10-K10-L10-M10</f>
        <v/>
      </c>
    </row>
    <row r="11" ht="22" customHeight="1">
      <c r="A11" s="4" t="inlineStr">
        <is>
          <t>EMP-008</t>
        </is>
      </c>
      <c r="B11" s="4">
        <f>IFERROR(VLOOKUP(A11,ทำเนียบพนักงาน!$A$4:$B$11,2,FALSE),"")</f>
        <v/>
      </c>
      <c r="C11" s="12">
        <f>IFERROR(VLOOKUP(A11,ทำเนียบพนักงาน!$A$4:$J$11,7,FALSE),0)</f>
        <v/>
      </c>
      <c r="D11" s="12">
        <f>IFERROR(VLOOKUP(A11,ทำเนียบพนักงาน!$A$4:$J$11,8,FALSE),0)</f>
        <v/>
      </c>
      <c r="E11" s="12">
        <f>IFERROR(VLOOKUP(A11,ทำเนียบพนักงาน!$A$4:$J$11,9,FALSE),0)</f>
        <v/>
      </c>
      <c r="F11" s="12">
        <f>IFERROR(VLOOKUP(A11,ทำเนียบพนักงาน!$A$4:$J$11,10,FALSE),0)</f>
        <v/>
      </c>
      <c r="G11" s="12">
        <f>IFERROR(VLOOKUP(A11,สรุปรายเดือน!$A$4:$H$11,7,FALSE),0)*(C11/workdays_per_month/hours_per_day)*ot_weekday_rate</f>
        <v/>
      </c>
      <c r="H11" s="12">
        <f>IFERROR(VLOOKUP(A11,สรุปรายเดือน!$A$4:$H$11,8,FALSE),0)*(C11/workdays_per_month/hours_per_day)*ot_holiday_rate</f>
        <v/>
      </c>
      <c r="I11" s="12">
        <f>C11+D11+E11+F11+G11+H11</f>
        <v/>
      </c>
      <c r="J11" s="12">
        <f>MIN(C11,sso_base_cap)</f>
        <v/>
      </c>
      <c r="K11" s="12">
        <f>J11*sso_rate_employee</f>
        <v/>
      </c>
      <c r="L11" s="13" t="n">
        <v>0</v>
      </c>
      <c r="M11" s="13" t="n">
        <v>0</v>
      </c>
      <c r="N11" s="14">
        <f>I11-K11-L11-M11</f>
        <v/>
      </c>
    </row>
    <row r="13">
      <c r="A13" s="15" t="inlineStr">
        <is>
          <t>รวมทั้งสิ้น</t>
        </is>
      </c>
      <c r="B13" s="16" t="n"/>
      <c r="C13" s="17">
        <f>SUM(C4:C12)</f>
        <v/>
      </c>
      <c r="D13" s="17">
        <f>SUM(D4:D12)</f>
        <v/>
      </c>
      <c r="E13" s="17">
        <f>SUM(E4:E12)</f>
        <v/>
      </c>
      <c r="F13" s="17">
        <f>SUM(F4:F12)</f>
        <v/>
      </c>
      <c r="G13" s="17">
        <f>SUM(G4:G12)</f>
        <v/>
      </c>
      <c r="H13" s="17">
        <f>SUM(H4:H12)</f>
        <v/>
      </c>
      <c r="I13" s="17">
        <f>SUM(I4:I12)</f>
        <v/>
      </c>
      <c r="J13" s="17">
        <f>SUM(J4:J12)</f>
        <v/>
      </c>
      <c r="K13" s="17">
        <f>SUM(K4:K12)</f>
        <v/>
      </c>
      <c r="L13" s="17">
        <f>SUM(L4:L12)</f>
        <v/>
      </c>
      <c r="M13" s="17">
        <f>SUM(M4:M12)</f>
        <v/>
      </c>
      <c r="N13" s="17">
        <f>SUM(N4:N12)</f>
        <v/>
      </c>
    </row>
    <row r="15">
      <c r="A15" s="18" t="inlineStr">
        <is>
          <t>หมายเหตุสูตร:</t>
        </is>
      </c>
    </row>
    <row r="16">
      <c r="A16" s="19" t="inlineStr">
        <is>
          <t>• ค่าจ้างรายชั่วโมง = เงินเดือน ÷ วันทำงาน/เดือน ÷ ชม./วัน</t>
        </is>
      </c>
    </row>
    <row r="17">
      <c r="A17" s="19" t="inlineStr">
        <is>
          <t>• ค่า OT 1.5x = ชม. OT × ค่าจ้างรายชั่วโมง × 1.5 (อัตราเปลี่ยนใน "ตั้งค่า")</t>
        </is>
      </c>
    </row>
    <row r="18">
      <c r="A18" s="19" t="inlineStr">
        <is>
          <t>• ค่า OT 3x = ชม. OT × ค่าจ้างรายชั่วโมง × 3 (วันหยุดทำงาน)</t>
        </is>
      </c>
    </row>
    <row r="19">
      <c r="A19" s="19" t="inlineStr">
        <is>
          <t>• ฐานประกันสังคม = MIN(เงินเดือน, 15,000) — ใช้เงินเดือนพื้นฐาน ไม่รวม OT/ค่าครองชีพ</t>
        </is>
      </c>
    </row>
    <row r="20">
      <c r="A20" s="19" t="inlineStr">
        <is>
          <t>• หัก ปกส (พนักงาน) = ฐาน × 5% สูงสุด 750 บาท</t>
        </is>
      </c>
    </row>
    <row r="21">
      <c r="A21" s="19" t="inlineStr">
        <is>
          <t>• บริษัทสมทบเพิ่ม 5% (สูงสุด 750 บาท) — ไม่หักจากพนักงาน แต่บริษัทต้องนำส่ง</t>
        </is>
      </c>
    </row>
    <row r="22">
      <c r="A22" s="19" t="inlineStr">
        <is>
          <t>• ภาษี + หักอื่นๆ → กรอกมือในช่องสีฟ้าอ่อน</t>
        </is>
      </c>
    </row>
  </sheetData>
  <mergeCells count="8">
    <mergeCell ref="A17:N17"/>
    <mergeCell ref="A18:N18"/>
    <mergeCell ref="A22:N22"/>
    <mergeCell ref="A20:N20"/>
    <mergeCell ref="A21:N21"/>
    <mergeCell ref="A16:N16"/>
    <mergeCell ref="A19:N19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10" customWidth="1" min="3" max="3"/>
    <col width="10" customWidth="1" min="4" max="4"/>
  </cols>
  <sheetData>
    <row r="1" ht="30" customHeight="1">
      <c r="A1" s="20">
        <f>company_name</f>
        <v/>
      </c>
    </row>
    <row r="2" ht="26" customHeight="1">
      <c r="A2" s="21" t="inlineStr">
        <is>
          <t>ใบแสดงเงินเดือน — Pay Slip</t>
        </is>
      </c>
    </row>
    <row r="3">
      <c r="A3" s="22">
        <f>("ประจำเดือน " &amp; pay_month)</f>
        <v/>
      </c>
    </row>
    <row r="5">
      <c r="A5" s="23" t="inlineStr">
        <is>
          <t>เลือกพนักงาน (พิมพ์รหัส):</t>
        </is>
      </c>
      <c r="B5" s="24" t="inlineStr">
        <is>
          <t>EMP-002</t>
        </is>
      </c>
    </row>
    <row r="7" ht="22" customHeight="1">
      <c r="A7" s="3" t="inlineStr">
        <is>
          <t>ชื่อ-นามสกุล</t>
        </is>
      </c>
      <c r="B7" s="8">
        <f>IFERROR(VLOOKUP($B$5,ทำเนียบพนักงาน!$A$4:$K$11,2,FALSE),"")</f>
        <v/>
      </c>
    </row>
    <row r="8" ht="22" customHeight="1">
      <c r="A8" s="3" t="inlineStr">
        <is>
          <t>รหัสพนักงาน</t>
        </is>
      </c>
      <c r="B8" s="8">
        <f>$B$5</f>
        <v/>
      </c>
    </row>
    <row r="9" ht="22" customHeight="1">
      <c r="A9" s="3" t="inlineStr">
        <is>
          <t>เลขประกันสังคม</t>
        </is>
      </c>
      <c r="B9" s="8">
        <f>IFERROR(VLOOKUP($B$5,ทำเนียบพนักงาน!$A$4:$K$11,4,FALSE),"")</f>
        <v/>
      </c>
    </row>
    <row r="10" ht="22" customHeight="1">
      <c r="A10" s="3" t="inlineStr">
        <is>
          <t>ตำแหน่ง</t>
        </is>
      </c>
      <c r="B10" s="8">
        <f>IFERROR(VLOOKUP($B$5,ทำเนียบพนักงาน!$A$4:$K$11,5,FALSE),"")</f>
        <v/>
      </c>
    </row>
    <row r="11" ht="22" customHeight="1">
      <c r="A11" s="3" t="inlineStr">
        <is>
          <t>แผนก</t>
        </is>
      </c>
      <c r="B11" s="8">
        <f>IFERROR(VLOOKUP($B$5,ทำเนียบพนักงาน!$A$4:$K$11,6,FALSE),"")</f>
        <v/>
      </c>
    </row>
    <row r="13" ht="22" customHeight="1">
      <c r="A13" s="25" t="inlineStr">
        <is>
          <t>รายได้ — Earnings</t>
        </is>
      </c>
    </row>
    <row r="14" ht="22" customHeight="1">
      <c r="A14" s="8" t="inlineStr">
        <is>
          <t>เงินเดือน</t>
        </is>
      </c>
      <c r="B14" s="12">
        <f>IFERROR(VLOOKUP($B$5,คำนวณเงินเดือน!$A$4:$N$11,3,FALSE),0)</f>
        <v/>
      </c>
    </row>
    <row r="15" ht="22" customHeight="1">
      <c r="A15" s="8" t="inlineStr">
        <is>
          <t>ค่าตำแหน่ง</t>
        </is>
      </c>
      <c r="B15" s="12">
        <f>IFERROR(VLOOKUP($B$5,คำนวณเงินเดือน!$A$4:$N$11,4,FALSE),0)</f>
        <v/>
      </c>
    </row>
    <row r="16" ht="22" customHeight="1">
      <c r="A16" s="8" t="inlineStr">
        <is>
          <t>ค่าครองชีพ</t>
        </is>
      </c>
      <c r="B16" s="12">
        <f>IFERROR(VLOOKUP($B$5,คำนวณเงินเดือน!$A$4:$N$11,5,FALSE),0)</f>
        <v/>
      </c>
    </row>
    <row r="17" ht="22" customHeight="1">
      <c r="A17" s="8" t="inlineStr">
        <is>
          <t>ค่าเดินทาง</t>
        </is>
      </c>
      <c r="B17" s="12">
        <f>IFERROR(VLOOKUP($B$5,คำนวณเงินเดือน!$A$4:$N$11,6,FALSE),0)</f>
        <v/>
      </c>
    </row>
    <row r="18" ht="22" customHeight="1">
      <c r="A18" s="8" t="inlineStr">
        <is>
          <t>ค่า OT (วันธรรมดา)</t>
        </is>
      </c>
      <c r="B18" s="12">
        <f>IFERROR(VLOOKUP($B$5,คำนวณเงินเดือน!$A$4:$N$11,7,FALSE),0)</f>
        <v/>
      </c>
    </row>
    <row r="19" ht="22" customHeight="1">
      <c r="A19" s="8" t="inlineStr">
        <is>
          <t>ค่า OT (วันหยุด)</t>
        </is>
      </c>
      <c r="B19" s="12">
        <f>IFERROR(VLOOKUP($B$5,คำนวณเงินเดือน!$A$4:$N$11,8,FALSE),0)</f>
        <v/>
      </c>
    </row>
    <row r="20" ht="24" customHeight="1">
      <c r="A20" s="15" t="inlineStr">
        <is>
          <t>รวมรายได้</t>
        </is>
      </c>
      <c r="B20" s="14">
        <f>IFERROR(VLOOKUP($B$5,คำนวณเงินเดือน!$A$4:$N$11,9,FALSE),0)</f>
        <v/>
      </c>
    </row>
    <row r="22" ht="22" customHeight="1">
      <c r="A22" s="25" t="inlineStr">
        <is>
          <t>รายการหัก — Deductions</t>
        </is>
      </c>
    </row>
    <row r="23" ht="22" customHeight="1">
      <c r="A23" s="8" t="inlineStr">
        <is>
          <t>ประกันสังคม (5%)</t>
        </is>
      </c>
      <c r="B23" s="12">
        <f>IFERROR(VLOOKUP($B$5,คำนวณเงินเดือน!$A$4:$N$11,11,FALSE),0)</f>
        <v/>
      </c>
    </row>
    <row r="24" ht="22" customHeight="1">
      <c r="A24" s="8" t="inlineStr">
        <is>
          <t>ภาษีหัก ณ ที่จ่าย</t>
        </is>
      </c>
      <c r="B24" s="12">
        <f>IFERROR(VLOOKUP($B$5,คำนวณเงินเดือน!$A$4:$N$11,12,FALSE),0)</f>
        <v/>
      </c>
    </row>
    <row r="25" ht="22" customHeight="1">
      <c r="A25" s="8" t="inlineStr">
        <is>
          <t>หักอื่นๆ</t>
        </is>
      </c>
      <c r="B25" s="12">
        <f>IFERROR(VLOOKUP($B$5,คำนวณเงินเดือน!$A$4:$N$11,13,FALSE),0)</f>
        <v/>
      </c>
    </row>
    <row r="26" ht="24" customHeight="1">
      <c r="A26" s="15" t="inlineStr">
        <is>
          <t>รวมรายการหัก</t>
        </is>
      </c>
      <c r="B26" s="14">
        <f>B23+B24+B25</f>
        <v/>
      </c>
    </row>
    <row r="28" ht="32" customHeight="1">
      <c r="A28" s="26" t="inlineStr">
        <is>
          <t>เงินสุทธิที่ได้รับ — Net Pay</t>
        </is>
      </c>
      <c r="B28" s="27">
        <f>IFERROR(VLOOKUP($B$5,คำนวณเงินเดือน!$A$4:$N$11,14,FALSE),0)</f>
        <v/>
      </c>
    </row>
    <row r="31">
      <c r="A31" s="28" t="inlineStr">
        <is>
          <t>ลายเซ็นพนักงาน</t>
        </is>
      </c>
      <c r="B31" s="28" t="inlineStr">
        <is>
          <t>ลายเซ็นผู้จ่าย</t>
        </is>
      </c>
    </row>
    <row r="33">
      <c r="A33" s="29" t="inlineStr">
        <is>
          <t>(_____________________)</t>
        </is>
      </c>
      <c r="B33" s="29" t="inlineStr">
        <is>
          <t>(_____________________)</t>
        </is>
      </c>
    </row>
    <row r="34">
      <c r="A34" s="29">
        <f>("วันที่ ____ / " &amp; MID(pay_month,6,2) &amp; " / " &amp; LEFT(pay_month,4))</f>
        <v/>
      </c>
      <c r="B34" s="29">
        <f>("วันที่ ____ / " &amp; MID(pay_month,6,2) &amp; " / " &amp; LEFT(pay_month,4))</f>
        <v/>
      </c>
    </row>
    <row r="36">
      <c r="A36" s="30" t="inlineStr">
        <is>
          <t>วิธีใช้: เปลี่ยน "เลือกพนักงาน" ในเซลล์ B5 → ข้อมูลจะอัปเดตอัตโนมัติทั้งใบ → พิมพ์เพื่อแจกพนักงาน</t>
        </is>
      </c>
    </row>
  </sheetData>
  <mergeCells count="7">
    <mergeCell ref="A1:D1"/>
    <mergeCell ref="A22:D22"/>
    <mergeCell ref="A3:D3"/>
    <mergeCell ref="A2:D2"/>
    <mergeCell ref="A28"/>
    <mergeCell ref="A36:D36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2026-05-23T03:40:48Z</dcterms:created>
  <dcterms:modified xmlns:dcterms="http://purl.org/dc/terms/" xmlns:xsi="http://www.w3.org/2001/XMLSchema-instance" xsi:type="dcterms:W3CDTF">2026-05-23T03:40:48Z</dcterms:modified>
</cp:coreProperties>
</file>